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svg" ContentType="image/svg+xml"/>
  <Default Extension="vml" ContentType="application/vnd.openxmlformats-officedocument.vmlDrawing"/>
  <Default Extension="xml" ContentType="application/xml"/>
  <Override PartName="/xl/workbook.xml" ContentType="application/vnd.ms-excel.sheet.macroEnabled.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4.xml" ContentType="application/vnd.openxmlformats-officedocument.drawing+xml"/>
  <Override PartName="/xl/comments2.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xl/vbaProject.bin" ContentType="application/vnd.ms-office.vbaProject"/>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430" codeName="{C5BBEA04-B48B-DB03-FC8F-E18A6752861A}"/>
  <workbookPr codeName="ThisWorkbook" defaultThemeVersion="166925"/>
  <mc:AlternateContent xmlns:mc="http://schemas.openxmlformats.org/markup-compatibility/2006">
    <mc:Choice Requires="x15">
      <x15ac:absPath xmlns:x15ac="http://schemas.microsoft.com/office/spreadsheetml/2010/11/ac" url="C:\Users\wendy_usulv2m\My Tresors\Vlario-data\Vlario-data\vlario\Projecten\bronbemaling\Opmaak nieuwe richtlijnen\"/>
    </mc:Choice>
  </mc:AlternateContent>
  <xr:revisionPtr revIDLastSave="0" documentId="8_{8934F817-10AE-483A-B45F-369B18D755D5}" xr6:coauthVersionLast="47" xr6:coauthVersionMax="47" xr10:uidLastSave="{00000000-0000-0000-0000-000000000000}"/>
  <bookViews>
    <workbookView xWindow="-110" yWindow="-110" windowWidth="22780" windowHeight="14660" activeTab="1" xr2:uid="{00000000-000D-0000-FFFF-FFFF00000000}"/>
  </bookViews>
  <sheets>
    <sheet name="Samenvatting" sheetId="8" r:id="rId1"/>
    <sheet name="INPUT_OUTPUT" sheetId="24" r:id="rId2"/>
    <sheet name="Grafiek" sheetId="2" r:id="rId3"/>
    <sheet name="Berekening" sheetId="1" r:id="rId4"/>
    <sheet name="Transportberekening" sheetId="23" r:id="rId5"/>
    <sheet name="versies" sheetId="3" r:id="rId6"/>
  </sheets>
  <externalReferences>
    <externalReference r:id="rId7"/>
  </externalReferences>
  <definedNames>
    <definedName name="_xlnm.Print_Area" localSheetId="2">Grafiek!$A$1:$O$66</definedName>
    <definedName name="_xlnm.Print_Area" localSheetId="1">INPUT_OUTPUT!$B$1:$Q$53</definedName>
    <definedName name="afstand_r" localSheetId="1">[1]Berekening!$C$101</definedName>
    <definedName name="afstand_r">Berekening!$C$101</definedName>
    <definedName name="Basis" localSheetId="1">[1]Berekening!$F$18</definedName>
    <definedName name="Basis">Berekening!$F$18</definedName>
    <definedName name="Berging" localSheetId="1">[1]Berekening!$F$10</definedName>
    <definedName name="Berging">Berekening!$F$10</definedName>
    <definedName name="breedte" localSheetId="1">[1]Berekening!$C$4</definedName>
    <definedName name="breedte">Berekening!$C$4</definedName>
    <definedName name="diepte_filter" localSheetId="1">[1]Berekening!$F$17</definedName>
    <definedName name="diepte_filter">Berekening!$F$17</definedName>
    <definedName name="Dikte" localSheetId="1">[1]Berekening!$C$20</definedName>
    <definedName name="Dikte">Berekening!$C$20</definedName>
    <definedName name="DikteAquifer">Berekening!$F$18</definedName>
    <definedName name="doorlatendheid" localSheetId="1">[1]Berekening!$F$9</definedName>
    <definedName name="doorlatendheid">Berekening!$F$9</definedName>
    <definedName name="duur" localSheetId="1">[1]Berekening!$C$7</definedName>
    <definedName name="duur">Berekening!$C$7</definedName>
    <definedName name="EffecPor" localSheetId="1">[1]Berekening!$C$110</definedName>
    <definedName name="EffecPor">Berekening!$C$110</definedName>
    <definedName name="H" localSheetId="1">#REF!</definedName>
    <definedName name="H" localSheetId="4">#REF!</definedName>
    <definedName name="H">#REF!</definedName>
    <definedName name="input_ok">Berekening!$C$25</definedName>
    <definedName name="InvErf" localSheetId="1">[1]Berekening!$E$29</definedName>
    <definedName name="InvErf">Berekening!$E$29</definedName>
    <definedName name="k_m_d" localSheetId="1">[1]Berekening!$C$9</definedName>
    <definedName name="k_m_d">Berekening!$C$9</definedName>
    <definedName name="k_m_s" localSheetId="1">[1]Berekening!#REF!</definedName>
    <definedName name="k_m_s">Berekening!#REF!</definedName>
    <definedName name="Kh" localSheetId="1">#REF!</definedName>
    <definedName name="Kh" localSheetId="4">#REF!</definedName>
    <definedName name="Kh">#REF!</definedName>
    <definedName name="lengte" localSheetId="1">[1]Berekening!$C$5</definedName>
    <definedName name="lengte">Berekening!$C$5</definedName>
    <definedName name="maaiveld" localSheetId="1">[1]Berekening!$C$12</definedName>
    <definedName name="maaiveld">Berekening!$C$12</definedName>
    <definedName name="OpAfstand" localSheetId="1">[1]Berekening!$C$21</definedName>
    <definedName name="OpAfstand">Berekening!$C$21</definedName>
    <definedName name="q_sichard" localSheetId="1">[1]Berekening!$D$29</definedName>
    <definedName name="q_sichard">Berekening!$D$29</definedName>
    <definedName name="q_stat">Berekening!$D$33</definedName>
    <definedName name="q_stat_veruijt">Berekening!$D$38</definedName>
    <definedName name="r_equivalent">Berekening!$C$6</definedName>
    <definedName name="r_sichard">Berekening!$C$28</definedName>
    <definedName name="r_stat">Berekening!$D$34</definedName>
    <definedName name="r_stat_veruijt">Berekening!$D$48</definedName>
    <definedName name="Rd" localSheetId="1">[1]Berekening!$C$111</definedName>
    <definedName name="Rd">Berekening!$C$111</definedName>
    <definedName name="Re" localSheetId="1">[1]Berekening!$D$73</definedName>
    <definedName name="Re">Berekening!$D$73</definedName>
    <definedName name="rustpeil" localSheetId="1">[1]Berekening!$C$19</definedName>
    <definedName name="rustpeil">Berekening!$C$19</definedName>
    <definedName name="s">Berekening!$C$21</definedName>
    <definedName name="sediment_type" localSheetId="1">[1]Berekening!$C$8</definedName>
    <definedName name="sediment_type">Berekening!$C$8</definedName>
    <definedName name="solver_adj" localSheetId="3" hidden="1">Berekening!$B$58</definedName>
    <definedName name="solver_cvg" localSheetId="3" hidden="1">"""0,0001"""</definedName>
    <definedName name="solver_drv" localSheetId="3" hidden="1">1</definedName>
    <definedName name="solver_eng" localSheetId="3" hidden="1">1</definedName>
    <definedName name="solver_est" localSheetId="3" hidden="1">1</definedName>
    <definedName name="solver_itr" localSheetId="3" hidden="1">2147483647</definedName>
    <definedName name="solver_lhs1" localSheetId="3" hidden="1">Berekening!$D$58</definedName>
    <definedName name="solver_mip" localSheetId="3" hidden="1">2147483647</definedName>
    <definedName name="solver_mni" localSheetId="3" hidden="1">30</definedName>
    <definedName name="solver_mrt" localSheetId="3" hidden="1">"""0,075"""</definedName>
    <definedName name="solver_msl" localSheetId="3" hidden="1">2</definedName>
    <definedName name="solver_neg" localSheetId="3" hidden="1">1</definedName>
    <definedName name="solver_nod" localSheetId="3" hidden="1">2147483647</definedName>
    <definedName name="solver_num" localSheetId="3" hidden="1">1</definedName>
    <definedName name="solver_nwt" localSheetId="3" hidden="1">1</definedName>
    <definedName name="solver_opt" localSheetId="3" hidden="1">Berekening!$D$58</definedName>
    <definedName name="solver_pre" localSheetId="3" hidden="1">"""0,000001"""</definedName>
    <definedName name="solver_rbv" localSheetId="3" hidden="1">1</definedName>
    <definedName name="solver_rel1" localSheetId="3" hidden="1">2</definedName>
    <definedName name="solver_rhs1" localSheetId="3" hidden="1">0</definedName>
    <definedName name="solver_rlx" localSheetId="3" hidden="1">2</definedName>
    <definedName name="solver_rsd" localSheetId="3" hidden="1">0</definedName>
    <definedName name="solver_scl" localSheetId="3" hidden="1">1</definedName>
    <definedName name="solver_sho" localSheetId="3" hidden="1">2</definedName>
    <definedName name="solver_ssz" localSheetId="3" hidden="1">100</definedName>
    <definedName name="solver_tim" localSheetId="3" hidden="1">2147483647</definedName>
    <definedName name="solver_tol" localSheetId="3" hidden="1">1</definedName>
    <definedName name="solver_typ" localSheetId="3" hidden="1">3</definedName>
    <definedName name="solver_val" localSheetId="3" hidden="1">0</definedName>
    <definedName name="solver_ver" localSheetId="3" hidden="1">3</definedName>
    <definedName name="sy_input" localSheetId="1">[1]Berekening!$C$10</definedName>
    <definedName name="sy_input">Berekening!$C$10</definedName>
    <definedName name="Tijd_s_afst" localSheetId="1">[1]Berekening!$C$100</definedName>
    <definedName name="Tijd_s_afst">Berekening!$C$100</definedName>
    <definedName name="toeslagfactor">Berekening!$C$20</definedName>
    <definedName name="u" localSheetId="1">[1]Berekening!$F$100</definedName>
    <definedName name="u">Berekening!$F$100</definedName>
    <definedName name="veplVeront">Berekening!$F$113</definedName>
    <definedName name="verlaging" localSheetId="1">[1]Berekening!$C$16</definedName>
    <definedName name="verlaging">Berekening!$C$16</definedName>
    <definedName name="Verlaging_r" localSheetId="1">[1]Berekening!#REF!</definedName>
    <definedName name="Verlaging_r">Berekening!#REF!</definedName>
    <definedName name="verlaging_x">Berekening!$D$98</definedName>
    <definedName name="voeding_m3_u">Berekening!$F$22</definedName>
    <definedName name="voeding_mm_j">Berekening!$C$22</definedName>
    <definedName name="vs" localSheetId="1">[1]Berekening!$F$111</definedName>
    <definedName name="vs">Berekening!$F$111</definedName>
    <definedName name="vv" localSheetId="1">[1]Berekening!$F$112</definedName>
    <definedName name="vv">Berekening!$F$112</definedName>
  </definedNames>
  <calcPr calcId="191029" iterate="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29" i="24" l="1"/>
  <c r="M12" i="24"/>
  <c r="M11" i="24"/>
  <c r="I7" i="24"/>
  <c r="F7" i="24"/>
  <c r="B18" i="24" l="1"/>
  <c r="B73" i="1" l="1"/>
  <c r="N42" i="1"/>
  <c r="N41" i="1"/>
  <c r="N40" i="1"/>
  <c r="N39" i="1"/>
  <c r="N38" i="1"/>
  <c r="N37" i="1"/>
  <c r="N36" i="1"/>
  <c r="N35" i="1"/>
  <c r="N34" i="1"/>
  <c r="N33" i="1"/>
  <c r="N32" i="1"/>
  <c r="N31" i="1"/>
  <c r="N30" i="1"/>
  <c r="N29" i="1"/>
  <c r="N28" i="1"/>
  <c r="N27" i="1"/>
  <c r="N26" i="1"/>
  <c r="N25" i="1"/>
  <c r="N24" i="1"/>
  <c r="N23" i="1"/>
  <c r="N22" i="1"/>
  <c r="N21" i="1"/>
  <c r="N20" i="1"/>
  <c r="N19" i="1"/>
  <c r="N18" i="1"/>
  <c r="N17" i="1"/>
  <c r="N16" i="1"/>
  <c r="N15" i="1"/>
  <c r="N14" i="1"/>
  <c r="N13" i="1"/>
  <c r="N12" i="1"/>
  <c r="F12" i="1"/>
  <c r="N11" i="1"/>
  <c r="N10" i="1"/>
  <c r="N9" i="1"/>
  <c r="N8" i="1"/>
  <c r="N7" i="1"/>
  <c r="N6" i="1"/>
  <c r="I6" i="1"/>
  <c r="N4" i="1"/>
  <c r="N3" i="1"/>
  <c r="N2" i="1"/>
  <c r="C4" i="1" a="1"/>
  <c r="C10" i="1" a="1"/>
  <c r="C9" i="1" a="1"/>
  <c r="D13" i="1" a="1"/>
  <c r="C5" i="1" a="1"/>
  <c r="C110" i="1" a="1"/>
  <c r="C100" i="1" a="1"/>
  <c r="C7" i="1" a="1"/>
  <c r="C8" i="1" a="1"/>
  <c r="C18" i="1" a="1"/>
  <c r="C12" i="1" a="1"/>
  <c r="D9" i="1" a="1"/>
  <c r="C13" i="1" a="1"/>
  <c r="C14" i="1" a="1"/>
  <c r="C15" i="1" a="1"/>
  <c r="D12" i="1" a="1"/>
  <c r="C3" i="23" a="1"/>
  <c r="D17" i="1" a="1"/>
  <c r="D18" i="1" a="1"/>
  <c r="D14" i="1" a="1"/>
  <c r="D15" i="1" a="1"/>
  <c r="C111" i="1" a="1"/>
  <c r="C17" i="1" a="1"/>
  <c r="C3" i="23" l="1"/>
  <c r="C9" i="23" s="1"/>
  <c r="C4" i="1"/>
  <c r="C8" i="1"/>
  <c r="C13" i="1"/>
  <c r="C18" i="1"/>
  <c r="D13" i="1"/>
  <c r="C9" i="1"/>
  <c r="C15" i="1"/>
  <c r="C100" i="1"/>
  <c r="C12" i="1"/>
  <c r="D15" i="1"/>
  <c r="D17" i="1"/>
  <c r="C111" i="1"/>
  <c r="D14" i="1"/>
  <c r="C110" i="1"/>
  <c r="D12" i="1"/>
  <c r="C14" i="1"/>
  <c r="C7" i="1"/>
  <c r="D9" i="1"/>
  <c r="C5" i="1"/>
  <c r="C10" i="1"/>
  <c r="C17" i="1"/>
  <c r="D18" i="1"/>
  <c r="G3" i="23" a="1"/>
  <c r="F52" i="1" a="1"/>
  <c r="I3" i="23" a="1"/>
  <c r="F52" i="1" l="1"/>
  <c r="F10" i="1"/>
  <c r="I3" i="23"/>
  <c r="G3" i="23"/>
  <c r="F14" i="1"/>
  <c r="F13" i="1"/>
  <c r="F18" i="1"/>
  <c r="F9" i="1"/>
  <c r="B30" i="1"/>
  <c r="B49" i="1"/>
  <c r="B93" i="1" s="1"/>
  <c r="F17" i="1"/>
  <c r="F15" i="1"/>
  <c r="D73" i="1"/>
  <c r="C52" i="1"/>
  <c r="N30" i="24" a="1"/>
  <c r="N21" i="24" a="1"/>
  <c r="N30" i="24" l="1"/>
  <c r="N21" i="24"/>
  <c r="C16" i="1"/>
  <c r="F53" i="1"/>
  <c r="F54" i="1" s="1"/>
  <c r="F55" i="1" s="1"/>
  <c r="C20" i="1"/>
  <c r="C19" i="1"/>
  <c r="C54" i="1"/>
  <c r="C55" i="1" s="1"/>
  <c r="C23" i="1"/>
  <c r="B31" i="1"/>
  <c r="B74" i="1"/>
  <c r="C24" i="1" a="1"/>
  <c r="D9" i="23" a="1"/>
  <c r="C63" i="1" l="1"/>
  <c r="D63" i="1" s="1"/>
  <c r="C70" i="1"/>
  <c r="D70" i="1" s="1"/>
  <c r="D9" i="23"/>
  <c r="D49" i="1"/>
  <c r="C53" i="1"/>
  <c r="C56" i="1" s="1"/>
  <c r="B58" i="1" s="1"/>
  <c r="D30" i="1"/>
  <c r="D31" i="1"/>
  <c r="E29" i="1"/>
  <c r="D16" i="1"/>
  <c r="D29" i="1"/>
  <c r="C24" i="1"/>
  <c r="C25" i="1" s="1"/>
  <c r="B32" i="1"/>
  <c r="B75" i="1"/>
  <c r="O43" i="24" a="1"/>
  <c r="N43" i="24" a="1"/>
  <c r="E9" i="23" a="1"/>
  <c r="O43" i="24" l="1"/>
  <c r="E70" i="1"/>
  <c r="N43" i="24"/>
  <c r="C29" i="1"/>
  <c r="E73" i="1" s="1"/>
  <c r="E9" i="23"/>
  <c r="F9" i="23" s="1" a="1"/>
  <c r="E63" i="1"/>
  <c r="C58" i="1"/>
  <c r="D58" i="1"/>
  <c r="C31" i="1"/>
  <c r="E75" i="1" s="1"/>
  <c r="C49" i="1"/>
  <c r="C30" i="1"/>
  <c r="C74" i="1" s="1"/>
  <c r="C32" i="1"/>
  <c r="C76" i="1" s="1"/>
  <c r="B33" i="1"/>
  <c r="B76" i="1"/>
  <c r="D32" i="1"/>
  <c r="E44" i="24" a="1"/>
  <c r="G46" i="24" a="1"/>
  <c r="E45" i="24" a="1"/>
  <c r="E45" i="24" l="1"/>
  <c r="G46" i="24"/>
  <c r="I45" i="24" s="1"/>
  <c r="E44" i="24"/>
  <c r="C73" i="1"/>
  <c r="F73" i="1" s="1"/>
  <c r="B66" i="1"/>
  <c r="D66" i="1" s="1"/>
  <c r="G73" i="1"/>
  <c r="F9" i="23"/>
  <c r="G9" i="23" s="1"/>
  <c r="C66" i="1"/>
  <c r="C93" i="1"/>
  <c r="E74" i="1"/>
  <c r="F74" i="1" s="1"/>
  <c r="C75" i="1"/>
  <c r="F75" i="1" s="1"/>
  <c r="E93" i="1"/>
  <c r="E76" i="1"/>
  <c r="F76" i="1" s="1"/>
  <c r="B34" i="1"/>
  <c r="B77" i="1"/>
  <c r="D33" i="1"/>
  <c r="C33" i="1"/>
  <c r="E39" i="24" a="1"/>
  <c r="H9" i="23" a="1"/>
  <c r="G41" i="24" a="1"/>
  <c r="E40" i="24" a="1"/>
  <c r="G41" i="24" l="1"/>
  <c r="E40" i="24"/>
  <c r="E39" i="24"/>
  <c r="H9" i="23"/>
  <c r="F93" i="1"/>
  <c r="B35" i="1"/>
  <c r="B78" i="1"/>
  <c r="D34" i="1"/>
  <c r="C34" i="1"/>
  <c r="E77" i="1"/>
  <c r="C77" i="1"/>
  <c r="B10" i="23" a="1"/>
  <c r="C101" i="1" a="1"/>
  <c r="N38" i="24" l="1"/>
  <c r="I40" i="24"/>
  <c r="C101" i="1"/>
  <c r="F100" i="1" s="1"/>
  <c r="F101" i="1" s="1"/>
  <c r="B10" i="23"/>
  <c r="E78" i="1"/>
  <c r="C78" i="1"/>
  <c r="B36" i="1"/>
  <c r="B79" i="1"/>
  <c r="D35" i="1"/>
  <c r="C35" i="1"/>
  <c r="F77" i="1"/>
  <c r="N39" i="24" a="1"/>
  <c r="G54" i="24" a="1"/>
  <c r="F102" i="1" l="1"/>
  <c r="G54" i="24"/>
  <c r="N39" i="24"/>
  <c r="M43" i="24" s="1"/>
  <c r="F110" i="1"/>
  <c r="F111" i="1" s="1"/>
  <c r="F112" i="1" s="1"/>
  <c r="F103" i="1"/>
  <c r="C10" i="23"/>
  <c r="F78" i="1"/>
  <c r="B37" i="1"/>
  <c r="B80" i="1"/>
  <c r="D36" i="1"/>
  <c r="C36" i="1"/>
  <c r="C79" i="1"/>
  <c r="E79" i="1"/>
  <c r="N41" i="24" a="1"/>
  <c r="N40" i="24" a="1"/>
  <c r="H54" i="24" a="1"/>
  <c r="D10" i="23" a="1"/>
  <c r="F54" i="24" a="1"/>
  <c r="F104" i="1" l="1"/>
  <c r="N41" i="24"/>
  <c r="N40" i="24"/>
  <c r="H54" i="24"/>
  <c r="F54" i="24"/>
  <c r="F113" i="1"/>
  <c r="D10" i="23"/>
  <c r="F79" i="1"/>
  <c r="C80" i="1"/>
  <c r="E80" i="1"/>
  <c r="B38" i="1"/>
  <c r="B81" i="1"/>
  <c r="D37" i="1"/>
  <c r="C37" i="1"/>
  <c r="E10" i="23" a="1"/>
  <c r="E54" i="24" a="1"/>
  <c r="E54" i="24" l="1"/>
  <c r="E10" i="23"/>
  <c r="B39" i="1"/>
  <c r="B82" i="1"/>
  <c r="D38" i="1"/>
  <c r="C38" i="1"/>
  <c r="C81" i="1"/>
  <c r="E81" i="1"/>
  <c r="F80" i="1"/>
  <c r="F10" i="23" a="1"/>
  <c r="F115" i="1" a="1"/>
  <c r="F115" i="1" l="1"/>
  <c r="F10" i="23"/>
  <c r="G10" i="23" s="1"/>
  <c r="F81" i="1"/>
  <c r="E82" i="1"/>
  <c r="C82" i="1"/>
  <c r="B40" i="1"/>
  <c r="B83" i="1"/>
  <c r="D39" i="1"/>
  <c r="C39" i="1"/>
  <c r="H10" i="23" a="1"/>
  <c r="H10" i="23" l="1"/>
  <c r="F82" i="1"/>
  <c r="B41" i="1"/>
  <c r="B84" i="1"/>
  <c r="D40" i="1"/>
  <c r="C40" i="1"/>
  <c r="C83" i="1"/>
  <c r="E83" i="1"/>
  <c r="B11" i="23" a="1"/>
  <c r="B11" i="23" l="1"/>
  <c r="F83" i="1"/>
  <c r="B42" i="1"/>
  <c r="B85" i="1"/>
  <c r="D41" i="1"/>
  <c r="C41" i="1"/>
  <c r="C84" i="1"/>
  <c r="E84" i="1"/>
  <c r="C11" i="23" l="1"/>
  <c r="B43" i="1"/>
  <c r="B86" i="1"/>
  <c r="D42" i="1"/>
  <c r="C42" i="1"/>
  <c r="E85" i="1"/>
  <c r="C85" i="1"/>
  <c r="F84" i="1"/>
  <c r="D11" i="23" a="1"/>
  <c r="D11" i="23" l="1"/>
  <c r="F85" i="1"/>
  <c r="B87" i="1"/>
  <c r="B44" i="1"/>
  <c r="D43" i="1"/>
  <c r="C43" i="1"/>
  <c r="C86" i="1"/>
  <c r="E86" i="1"/>
  <c r="E11" i="23" a="1"/>
  <c r="E11" i="23" l="1"/>
  <c r="F86" i="1"/>
  <c r="C87" i="1"/>
  <c r="E87" i="1"/>
  <c r="B45" i="1"/>
  <c r="B88" i="1"/>
  <c r="D44" i="1"/>
  <c r="C44" i="1"/>
  <c r="F11" i="23" a="1"/>
  <c r="F11" i="23" l="1"/>
  <c r="G11" i="23" s="1"/>
  <c r="E88" i="1"/>
  <c r="C88" i="1"/>
  <c r="F87" i="1"/>
  <c r="B89" i="1"/>
  <c r="B46" i="1"/>
  <c r="D45" i="1"/>
  <c r="C45" i="1"/>
  <c r="H11" i="23" a="1"/>
  <c r="H11" i="23" l="1"/>
  <c r="F88" i="1"/>
  <c r="E89" i="1"/>
  <c r="C89" i="1"/>
  <c r="B47" i="1"/>
  <c r="B90" i="1"/>
  <c r="D46" i="1"/>
  <c r="C46" i="1"/>
  <c r="B12" i="23" a="1"/>
  <c r="B12" i="23" l="1"/>
  <c r="F89" i="1"/>
  <c r="B48" i="1"/>
  <c r="B91" i="1"/>
  <c r="D47" i="1"/>
  <c r="C47" i="1"/>
  <c r="C90" i="1"/>
  <c r="E90" i="1"/>
  <c r="C12" i="23" l="1"/>
  <c r="B92" i="1"/>
  <c r="D48" i="1"/>
  <c r="C48" i="1"/>
  <c r="C91" i="1"/>
  <c r="E91" i="1"/>
  <c r="F90" i="1"/>
  <c r="D12" i="23" a="1"/>
  <c r="D12" i="23" l="1"/>
  <c r="F91" i="1"/>
  <c r="E92" i="1"/>
  <c r="C92" i="1"/>
  <c r="E12" i="23" a="1"/>
  <c r="E12" i="23" l="1"/>
  <c r="F92" i="1"/>
  <c r="F12" i="23" a="1"/>
  <c r="F12" i="23" l="1"/>
  <c r="G12" i="23" s="1"/>
  <c r="H12" i="23" a="1"/>
  <c r="H12" i="23" l="1"/>
  <c r="B13" i="23" a="1"/>
  <c r="B13" i="23" l="1"/>
  <c r="C13" i="23" l="1"/>
  <c r="D13" i="23" a="1"/>
  <c r="D13" i="23" l="1"/>
  <c r="E13" i="23" a="1"/>
  <c r="E13" i="23" l="1"/>
  <c r="F13" i="23" s="1" a="1"/>
  <c r="F13" i="23" l="1"/>
  <c r="G13" i="23" s="1"/>
  <c r="H13" i="23" a="1"/>
  <c r="H13" i="23" l="1"/>
  <c r="B14" i="23" a="1"/>
  <c r="B14" i="23" l="1"/>
  <c r="C14" i="23" l="1"/>
  <c r="D14" i="23" a="1"/>
  <c r="D14" i="23" l="1"/>
  <c r="E14" i="23" a="1"/>
  <c r="E14" i="23" l="1"/>
  <c r="F14" i="23" a="1"/>
  <c r="F14" i="23" l="1"/>
  <c r="G14" i="23" s="1"/>
  <c r="H14" i="23" a="1"/>
  <c r="H14" i="23" l="1"/>
  <c r="B15" i="23" a="1"/>
  <c r="B15" i="23" l="1"/>
  <c r="C15" i="23" l="1"/>
  <c r="D15" i="23" a="1"/>
  <c r="D15" i="23" l="1"/>
  <c r="E15" i="23" a="1"/>
  <c r="E15" i="23" l="1"/>
  <c r="F15" i="23" a="1"/>
  <c r="F15" i="23" l="1"/>
  <c r="G15" i="23" s="1"/>
  <c r="H15" i="23" a="1"/>
  <c r="H15" i="23" l="1"/>
  <c r="B16" i="23" a="1"/>
  <c r="B16" i="23" l="1"/>
  <c r="C16" i="23" l="1"/>
  <c r="D16" i="23" a="1"/>
  <c r="D16" i="23" l="1"/>
  <c r="E16" i="23" a="1"/>
  <c r="E16" i="23" l="1"/>
  <c r="F16" i="23" a="1"/>
  <c r="F16" i="23" l="1"/>
  <c r="G16" i="23" s="1"/>
  <c r="H16" i="23" a="1"/>
  <c r="H16" i="23" l="1"/>
  <c r="B17" i="23" a="1"/>
  <c r="B17" i="23" l="1"/>
  <c r="C17" i="23" l="1"/>
  <c r="D17" i="23" a="1"/>
  <c r="D17" i="23" l="1"/>
  <c r="E17" i="23" a="1"/>
  <c r="E17" i="23" l="1"/>
  <c r="F17" i="23" a="1"/>
  <c r="F17" i="23" l="1"/>
  <c r="G17" i="23" s="1"/>
  <c r="H17" i="23" a="1"/>
  <c r="H17" i="23" l="1"/>
  <c r="B18" i="23" a="1"/>
  <c r="B18" i="23" l="1"/>
  <c r="C18" i="23" l="1"/>
  <c r="D18" i="23" a="1"/>
  <c r="D18" i="23" l="1"/>
  <c r="E18" i="23" a="1"/>
  <c r="E18" i="23" l="1"/>
  <c r="F18" i="23" s="1" a="1"/>
  <c r="F18" i="23" l="1"/>
  <c r="G18" i="23" s="1"/>
  <c r="H18" i="23" a="1"/>
  <c r="H18" i="23" l="1"/>
  <c r="B19" i="23" a="1"/>
  <c r="B19" i="23" l="1"/>
  <c r="C19" i="23" l="1"/>
  <c r="D19" i="23" a="1"/>
  <c r="D19" i="23" l="1"/>
  <c r="E19" i="23" a="1"/>
  <c r="E19" i="23" l="1"/>
  <c r="F19" i="23" s="1" a="1"/>
  <c r="F19" i="23" l="1"/>
  <c r="G19" i="23" s="1"/>
  <c r="H19" i="23" a="1"/>
  <c r="H19" i="23" l="1"/>
  <c r="B20" i="23" a="1"/>
  <c r="B20" i="23" l="1"/>
  <c r="C20" i="23" l="1"/>
  <c r="D20" i="23" a="1"/>
  <c r="D20" i="23" l="1"/>
  <c r="E20" i="23" a="1"/>
  <c r="E20" i="23" l="1"/>
  <c r="F20" i="23" s="1" a="1"/>
  <c r="F20" i="23" l="1"/>
  <c r="G20" i="23" s="1"/>
  <c r="H20" i="23" a="1"/>
  <c r="H20" i="23" l="1"/>
  <c r="B21" i="23" a="1"/>
  <c r="B21" i="23" l="1"/>
  <c r="C21" i="23" l="1"/>
  <c r="D21" i="23" a="1"/>
  <c r="D21" i="23" l="1"/>
  <c r="E21" i="23" a="1"/>
  <c r="E21" i="23" l="1"/>
  <c r="F21" i="23" a="1"/>
  <c r="F21" i="23" l="1"/>
  <c r="G21" i="23" s="1"/>
  <c r="H21" i="23" a="1"/>
  <c r="H21" i="23" l="1"/>
  <c r="B22" i="23" a="1"/>
  <c r="B22" i="23" l="1"/>
  <c r="C22" i="23" l="1"/>
  <c r="D22" i="23" a="1"/>
  <c r="D22" i="23" l="1"/>
  <c r="E22" i="23" a="1"/>
  <c r="E22" i="23" l="1"/>
  <c r="F22" i="23" s="1" a="1"/>
  <c r="F22" i="23" l="1"/>
  <c r="G22" i="23" s="1"/>
  <c r="H22" i="23" a="1"/>
  <c r="H22" i="23" l="1"/>
  <c r="B23" i="23" a="1"/>
  <c r="B23" i="23" l="1"/>
  <c r="C23" i="23" l="1"/>
  <c r="D23" i="23" a="1"/>
  <c r="D23" i="23" l="1"/>
  <c r="E23" i="23" a="1"/>
  <c r="E23" i="23" l="1"/>
  <c r="F23" i="23" s="1" a="1"/>
  <c r="F23" i="23" l="1"/>
  <c r="G23" i="23" s="1"/>
  <c r="H23" i="23" a="1"/>
  <c r="H23" i="23" l="1"/>
  <c r="B24" i="23" a="1"/>
  <c r="B24" i="23" l="1"/>
  <c r="C24" i="23" l="1"/>
  <c r="D24" i="23" a="1"/>
  <c r="D24" i="23" l="1"/>
  <c r="E24" i="23" a="1"/>
  <c r="E24" i="23" l="1"/>
  <c r="F24" i="23" a="1"/>
  <c r="F24" i="23" l="1"/>
  <c r="G24" i="23" s="1"/>
  <c r="H24" i="23" a="1"/>
  <c r="H24" i="23" l="1"/>
  <c r="B25" i="23" a="1"/>
  <c r="B25" i="23" l="1"/>
  <c r="C25" i="23" l="1"/>
  <c r="D25" i="23" a="1"/>
  <c r="D25" i="23" l="1"/>
  <c r="E25" i="23" a="1"/>
  <c r="E25" i="23" l="1"/>
  <c r="F25" i="23" s="1" a="1"/>
  <c r="F25" i="23" l="1"/>
  <c r="G25" i="23" s="1"/>
  <c r="H25" i="23" a="1"/>
  <c r="H25" i="23" l="1"/>
  <c r="B26" i="23" a="1"/>
  <c r="B26" i="23" l="1"/>
  <c r="C26" i="23" l="1"/>
  <c r="D26" i="23" a="1"/>
  <c r="D26" i="23" l="1"/>
  <c r="E26" i="23" a="1"/>
  <c r="E26" i="23" l="1"/>
  <c r="F26" i="23" s="1" a="1"/>
  <c r="F26" i="23" l="1"/>
  <c r="G26" i="23" s="1"/>
  <c r="H26" i="23" a="1"/>
  <c r="H26" i="23" l="1"/>
  <c r="B27" i="23" a="1"/>
  <c r="B27" i="23" l="1"/>
  <c r="C27" i="23" l="1"/>
  <c r="D27" i="23" a="1"/>
  <c r="D27" i="23" l="1"/>
  <c r="E27" i="23" a="1"/>
  <c r="E27" i="23" l="1"/>
  <c r="F27" i="23" a="1"/>
  <c r="F27" i="23" l="1"/>
  <c r="G27" i="23" s="1"/>
  <c r="H27" i="23" a="1"/>
  <c r="H27" i="23" l="1"/>
  <c r="B28" i="23" a="1"/>
  <c r="B28" i="23" l="1"/>
  <c r="C28" i="23" l="1"/>
  <c r="D28" i="23" a="1"/>
  <c r="D28" i="23" l="1"/>
  <c r="E28" i="23" a="1"/>
  <c r="E28" i="23" l="1"/>
  <c r="F28" i="23" a="1"/>
  <c r="F28" i="23" l="1"/>
  <c r="G28" i="23" s="1"/>
  <c r="H28" i="23" a="1"/>
  <c r="H28" i="23" l="1"/>
  <c r="B29" i="23" a="1"/>
  <c r="B29" i="23" l="1"/>
  <c r="C29" i="23" l="1"/>
  <c r="D29" i="23" a="1"/>
  <c r="D29" i="23" l="1"/>
  <c r="E29" i="23" a="1"/>
  <c r="E29" i="23" l="1"/>
  <c r="F29" i="23" s="1" a="1"/>
  <c r="F29" i="23" l="1"/>
  <c r="G29" i="23" s="1"/>
  <c r="H29" i="23" a="1"/>
  <c r="H29" i="23" l="1"/>
  <c r="B30" i="23" a="1"/>
  <c r="B30" i="23" l="1"/>
  <c r="C30" i="23" l="1"/>
  <c r="D30" i="23" a="1"/>
  <c r="D30" i="23" l="1"/>
  <c r="E30" i="23" a="1"/>
  <c r="E30" i="23" l="1"/>
  <c r="F30" i="23" a="1"/>
  <c r="F30" i="23" l="1"/>
  <c r="G30" i="23" s="1"/>
  <c r="H30" i="23" a="1"/>
  <c r="H30" i="23" l="1"/>
  <c r="B31" i="23" a="1"/>
  <c r="B31" i="23" l="1"/>
  <c r="C31" i="23" l="1"/>
  <c r="D31" i="23" a="1"/>
  <c r="D31" i="23" l="1"/>
  <c r="E31" i="23" a="1"/>
  <c r="E31" i="23" l="1"/>
  <c r="F31" i="23" s="1" a="1"/>
  <c r="F31" i="23" l="1"/>
  <c r="G31" i="23" s="1"/>
  <c r="H31" i="23" a="1"/>
  <c r="H31" i="23" l="1"/>
  <c r="B32" i="23" a="1"/>
  <c r="B32" i="23" l="1"/>
  <c r="C32" i="23" l="1"/>
  <c r="D32" i="23" a="1"/>
  <c r="D32" i="23" l="1"/>
  <c r="E32" i="23" a="1"/>
  <c r="E32" i="23" l="1"/>
  <c r="F32" i="23" a="1"/>
  <c r="F32" i="23" l="1"/>
  <c r="G32" i="23" s="1"/>
  <c r="H32" i="23" a="1"/>
  <c r="H32" i="23" l="1"/>
  <c r="B33" i="23" a="1"/>
  <c r="B33" i="23" l="1"/>
  <c r="C33" i="23" l="1"/>
  <c r="D33" i="23" a="1"/>
  <c r="D33" i="23" l="1"/>
  <c r="E33" i="23" a="1"/>
  <c r="E33" i="23" l="1"/>
  <c r="F33" i="23" a="1"/>
  <c r="F33" i="23" l="1"/>
  <c r="G33" i="23" s="1"/>
  <c r="H33" i="23" a="1"/>
  <c r="H33" i="23" l="1"/>
  <c r="B34" i="23" a="1"/>
  <c r="B34" i="23" l="1"/>
  <c r="C34" i="23" l="1"/>
  <c r="D34" i="23" a="1"/>
  <c r="D34" i="23" l="1"/>
  <c r="E34" i="23" a="1"/>
  <c r="E34" i="23" l="1"/>
  <c r="F34" i="23" s="1" a="1"/>
  <c r="F34" i="23" l="1"/>
  <c r="G34" i="23" s="1"/>
  <c r="H34" i="23" a="1"/>
  <c r="H34" i="23" l="1"/>
  <c r="B35" i="23" a="1"/>
  <c r="B35" i="23" l="1"/>
  <c r="C35" i="23" l="1"/>
  <c r="D35" i="23" a="1"/>
  <c r="D35" i="23" l="1"/>
  <c r="E35" i="23" a="1"/>
  <c r="E35" i="23" l="1"/>
  <c r="F35" i="23" a="1"/>
  <c r="F35" i="23" l="1"/>
  <c r="G35" i="23" s="1"/>
  <c r="H35" i="23" a="1"/>
  <c r="H35" i="23" l="1"/>
  <c r="B36" i="23" a="1"/>
  <c r="B36" i="23" l="1"/>
  <c r="C36" i="23" l="1"/>
  <c r="D36" i="23" a="1"/>
  <c r="D36" i="23" l="1"/>
  <c r="E36" i="23" a="1"/>
  <c r="E36" i="23" l="1"/>
  <c r="F36" i="23" s="1" a="1"/>
  <c r="F36" i="23" l="1"/>
  <c r="G36" i="23" s="1"/>
  <c r="H36" i="23" a="1"/>
  <c r="H36" i="23" l="1"/>
  <c r="B37" i="23" a="1"/>
  <c r="B37" i="23" l="1"/>
  <c r="C37" i="23" l="1"/>
  <c r="D37" i="23" a="1"/>
  <c r="D37" i="23" l="1"/>
  <c r="E37" i="23" a="1"/>
  <c r="E37" i="23" l="1"/>
  <c r="F37" i="23" s="1" a="1"/>
  <c r="F37" i="23" l="1"/>
  <c r="G37" i="23" s="1"/>
  <c r="H37" i="23" a="1"/>
  <c r="H37" i="23" l="1"/>
  <c r="B38" i="23" a="1"/>
  <c r="B38" i="23" l="1"/>
  <c r="C38" i="23" l="1"/>
  <c r="D38" i="23" a="1"/>
  <c r="D38" i="23" l="1"/>
  <c r="E38" i="23" a="1"/>
  <c r="E38" i="23" l="1"/>
  <c r="F38" i="23" s="1" a="1"/>
  <c r="F38" i="23" l="1"/>
  <c r="G38" i="23" s="1"/>
  <c r="H38" i="23" a="1"/>
  <c r="H38" i="23" l="1"/>
  <c r="B39" i="23" a="1"/>
  <c r="B39" i="23" l="1"/>
  <c r="C39" i="23" l="1"/>
  <c r="D39" i="23" a="1"/>
  <c r="D39" i="23" l="1"/>
  <c r="E39" i="23" a="1"/>
  <c r="E39" i="23" l="1"/>
  <c r="F39" i="23" a="1"/>
  <c r="F39" i="23" l="1"/>
  <c r="G39" i="23" s="1"/>
  <c r="H39" i="23" a="1"/>
  <c r="H39" i="23" l="1"/>
  <c r="B40" i="23" a="1"/>
  <c r="B40" i="23" l="1"/>
  <c r="C40" i="23" l="1"/>
  <c r="D40" i="23" a="1"/>
  <c r="D40" i="23" l="1"/>
  <c r="E40" i="23" a="1"/>
  <c r="E40" i="23" l="1"/>
  <c r="F40" i="23" s="1" a="1"/>
  <c r="F40" i="23" l="1"/>
  <c r="G40" i="23" s="1"/>
  <c r="H40" i="23" a="1"/>
  <c r="H40" i="23" l="1"/>
  <c r="B41" i="23" a="1"/>
  <c r="B41" i="23" l="1"/>
  <c r="C41" i="23" l="1"/>
  <c r="D41" i="23" a="1"/>
  <c r="D41" i="23" l="1"/>
  <c r="E41" i="23" a="1"/>
  <c r="E41" i="23" l="1"/>
  <c r="F41" i="23" s="1" a="1"/>
  <c r="F41" i="23" l="1"/>
  <c r="G41" i="23" s="1"/>
  <c r="H41" i="23" a="1"/>
  <c r="H41" i="23" l="1"/>
  <c r="B42" i="23" a="1"/>
  <c r="B42" i="23" l="1"/>
  <c r="C42" i="23" l="1"/>
  <c r="D42" i="23" a="1"/>
  <c r="D42" i="23" l="1"/>
  <c r="E42" i="23" a="1"/>
  <c r="E42" i="23" l="1"/>
  <c r="F42" i="23" a="1"/>
  <c r="F42" i="23" l="1"/>
  <c r="G42" i="23" s="1"/>
  <c r="H42" i="23" a="1"/>
  <c r="H42" i="23" l="1"/>
  <c r="B43" i="23" a="1"/>
  <c r="B43" i="23" l="1"/>
  <c r="C43" i="23" l="1"/>
  <c r="D43" i="23" a="1"/>
  <c r="D43" i="23" l="1"/>
  <c r="E43" i="23" a="1"/>
  <c r="E43" i="23" l="1"/>
  <c r="F43" i="23" s="1" a="1"/>
  <c r="F43" i="23" l="1"/>
  <c r="G43" i="23" s="1"/>
  <c r="H43" i="23" a="1"/>
  <c r="H43" i="23" l="1"/>
  <c r="B44" i="23" a="1"/>
  <c r="B44" i="23" l="1"/>
  <c r="C44" i="23" l="1"/>
  <c r="D44" i="23" a="1"/>
  <c r="D44" i="23" l="1"/>
  <c r="E44" i="23" a="1"/>
  <c r="E44" i="23" l="1"/>
  <c r="F44" i="23" s="1" a="1"/>
  <c r="F44" i="23" l="1"/>
  <c r="G44" i="23" s="1"/>
  <c r="H44" i="23" a="1"/>
  <c r="H44" i="23" l="1"/>
  <c r="B45" i="23" a="1"/>
  <c r="B45" i="23" l="1"/>
  <c r="C45" i="23" l="1"/>
  <c r="D45" i="23" a="1"/>
  <c r="D45" i="23" l="1"/>
  <c r="E45" i="23" a="1"/>
  <c r="E45" i="23" l="1"/>
  <c r="F45" i="23" s="1" a="1"/>
  <c r="F45" i="23" l="1"/>
  <c r="G45" i="23" s="1"/>
  <c r="H45" i="23" a="1"/>
  <c r="H45" i="23" l="1"/>
  <c r="B46" i="23" a="1"/>
  <c r="B46" i="23" l="1"/>
  <c r="C46" i="23" l="1"/>
  <c r="D46" i="23" a="1"/>
  <c r="D46" i="23" l="1"/>
  <c r="E46" i="23" a="1"/>
  <c r="E46" i="23" l="1"/>
  <c r="F46" i="23" a="1"/>
  <c r="F46" i="23" l="1"/>
  <c r="G46" i="23" s="1"/>
  <c r="H46" i="23" a="1"/>
  <c r="H46" i="23" l="1"/>
  <c r="B47" i="23" a="1"/>
  <c r="B47" i="23" l="1"/>
  <c r="C47" i="23" l="1"/>
  <c r="D47" i="23" a="1"/>
  <c r="D47" i="23" l="1"/>
  <c r="E47" i="23" a="1"/>
  <c r="E47" i="23" l="1"/>
  <c r="F47" i="23" s="1" a="1"/>
  <c r="F47" i="23" l="1"/>
  <c r="G47" i="23" s="1"/>
  <c r="H47" i="23" a="1"/>
  <c r="H47" i="23" l="1"/>
  <c r="B48" i="23" a="1"/>
  <c r="B48" i="23" l="1"/>
  <c r="C48" i="23" l="1"/>
  <c r="D48" i="23" a="1"/>
  <c r="D48" i="23" l="1"/>
  <c r="E48" i="23" a="1"/>
  <c r="E48" i="23" l="1"/>
  <c r="F48" i="23" a="1"/>
  <c r="F48" i="23" l="1"/>
  <c r="G48" i="23" s="1"/>
  <c r="H48" i="23" a="1"/>
  <c r="H48" i="23" l="1"/>
  <c r="B49" i="23" a="1"/>
  <c r="B49" i="23" l="1"/>
  <c r="C49" i="23" l="1"/>
  <c r="D49" i="23" a="1"/>
  <c r="D49" i="23" l="1"/>
  <c r="E49" i="23" a="1"/>
  <c r="E49" i="23" l="1"/>
  <c r="F49" i="23" s="1" a="1"/>
  <c r="F49" i="23" l="1"/>
  <c r="G49" i="23" s="1"/>
  <c r="H49" i="23" a="1"/>
  <c r="H49" i="23" l="1"/>
  <c r="B50" i="23" a="1"/>
  <c r="B50" i="23" l="1"/>
  <c r="C50" i="23" l="1"/>
  <c r="D50" i="23" a="1"/>
  <c r="D50" i="23" l="1"/>
  <c r="E50" i="23" a="1"/>
  <c r="E50" i="23" l="1"/>
  <c r="F50" i="23" s="1" a="1"/>
  <c r="F50" i="23" l="1"/>
  <c r="G50" i="23" s="1"/>
  <c r="H50" i="23" a="1"/>
  <c r="H50" i="23" l="1"/>
  <c r="B51" i="23" a="1"/>
  <c r="B51" i="23" l="1"/>
  <c r="C51" i="23" l="1"/>
  <c r="D51" i="23" a="1"/>
  <c r="D51" i="23" l="1"/>
  <c r="E51" i="23" a="1"/>
  <c r="E51" i="23" l="1"/>
  <c r="F51" i="23" a="1"/>
  <c r="F51" i="23" l="1"/>
  <c r="G51" i="23" s="1"/>
  <c r="H51" i="23" a="1"/>
  <c r="H51" i="23" l="1"/>
  <c r="B52" i="23" a="1"/>
  <c r="B52" i="23" l="1"/>
  <c r="C52" i="23" l="1"/>
  <c r="D52" i="23" a="1"/>
  <c r="D52" i="23" l="1"/>
  <c r="E52" i="23" a="1"/>
  <c r="E52" i="23" l="1"/>
  <c r="F52" i="23" a="1"/>
  <c r="F52" i="23" l="1"/>
  <c r="G52" i="23" s="1"/>
  <c r="H52" i="23" a="1"/>
  <c r="H52" i="23" l="1"/>
  <c r="B53" i="23" a="1"/>
  <c r="B53" i="23" l="1"/>
  <c r="C53" i="23" l="1"/>
  <c r="D53" i="23" a="1"/>
  <c r="D53" i="23" l="1"/>
  <c r="E53" i="23" a="1"/>
  <c r="E53" i="23" l="1"/>
  <c r="F53" i="23" s="1" a="1"/>
  <c r="F53" i="23" l="1"/>
  <c r="G53" i="23" s="1"/>
  <c r="H53" i="23" a="1"/>
  <c r="H53" i="23" l="1"/>
  <c r="B54" i="23" a="1"/>
  <c r="B54" i="23" l="1"/>
  <c r="C54" i="23" l="1"/>
  <c r="D54" i="23" a="1"/>
  <c r="D54" i="23" l="1"/>
  <c r="E54" i="23" a="1"/>
  <c r="E54" i="23" l="1"/>
  <c r="F54" i="23" a="1"/>
  <c r="F54" i="23" l="1"/>
  <c r="G54" i="23" s="1"/>
  <c r="H54" i="23" a="1"/>
  <c r="H54" i="23" l="1"/>
  <c r="B55" i="23" a="1"/>
  <c r="B55" i="23" l="1"/>
  <c r="C55" i="23" l="1"/>
  <c r="D55" i="23" a="1"/>
  <c r="D55" i="23" l="1"/>
  <c r="E55" i="23" a="1"/>
  <c r="E55" i="23" l="1"/>
  <c r="F55" i="23" a="1"/>
  <c r="F55" i="23" l="1"/>
  <c r="G55" i="23" s="1"/>
  <c r="H55" i="23" a="1"/>
  <c r="H55" i="23" l="1"/>
  <c r="B56" i="23" a="1"/>
  <c r="B56" i="23" l="1"/>
  <c r="C56" i="23" l="1"/>
  <c r="D56" i="23" a="1"/>
  <c r="D56" i="23" l="1"/>
  <c r="E56" i="23" a="1"/>
  <c r="E56" i="23" l="1"/>
  <c r="F56" i="23" a="1"/>
  <c r="F56" i="23" l="1"/>
  <c r="G56" i="23" s="1"/>
  <c r="H56" i="23" a="1"/>
  <c r="H56" i="23" l="1"/>
  <c r="B57" i="23" a="1"/>
  <c r="B57" i="23" l="1"/>
  <c r="C57" i="23" l="1"/>
  <c r="D57" i="23" a="1"/>
  <c r="D57" i="23" l="1"/>
  <c r="E57" i="23" a="1"/>
  <c r="E57" i="23" l="1"/>
  <c r="F57" i="23" a="1"/>
  <c r="F57" i="23" l="1"/>
  <c r="G57" i="23" s="1"/>
  <c r="H57" i="23" a="1"/>
  <c r="H57" i="23" l="1"/>
  <c r="B58" i="23" a="1"/>
  <c r="B58" i="23" l="1"/>
  <c r="C58" i="23" l="1"/>
  <c r="D58" i="23" a="1"/>
  <c r="D58" i="23" l="1"/>
  <c r="E58" i="23" a="1"/>
  <c r="E58" i="23" l="1"/>
  <c r="F58" i="23" a="1"/>
  <c r="F58" i="23" l="1"/>
  <c r="G58" i="23" s="1"/>
  <c r="H58" i="23" a="1"/>
  <c r="H58" i="23" l="1"/>
  <c r="B59" i="23" a="1"/>
  <c r="B59" i="23" l="1"/>
  <c r="C59" i="23" l="1"/>
  <c r="D59" i="23" a="1"/>
  <c r="D59" i="23" l="1"/>
  <c r="E59" i="23" a="1"/>
  <c r="E59" i="23" l="1"/>
  <c r="F59" i="23" s="1" a="1"/>
  <c r="F59" i="23" l="1"/>
  <c r="G59" i="23" s="1"/>
  <c r="H59" i="23" a="1"/>
  <c r="H59" i="23" l="1"/>
  <c r="B60" i="23" a="1"/>
  <c r="B60" i="23" l="1"/>
  <c r="C60" i="23" l="1"/>
  <c r="D60" i="23" a="1"/>
  <c r="D60" i="23" l="1"/>
  <c r="E60" i="23" a="1"/>
  <c r="E60" i="23" l="1"/>
  <c r="F60" i="23" a="1"/>
  <c r="F60" i="23" l="1"/>
  <c r="G60" i="23" s="1"/>
  <c r="H60" i="23" a="1"/>
  <c r="H60" i="23" l="1"/>
  <c r="B61" i="23" a="1"/>
  <c r="B61" i="23" l="1"/>
  <c r="C61" i="23" l="1"/>
  <c r="D61" i="23" a="1"/>
  <c r="D61" i="23" l="1"/>
  <c r="E61" i="23" a="1"/>
  <c r="E61" i="23" l="1"/>
  <c r="F61" i="23" a="1"/>
  <c r="F61" i="23" l="1"/>
  <c r="G61" i="23" s="1"/>
  <c r="H61" i="23" a="1"/>
  <c r="H61" i="23" l="1"/>
  <c r="B62" i="23" a="1"/>
  <c r="B62" i="23" l="1"/>
  <c r="C62" i="23" l="1"/>
  <c r="D62" i="23" a="1"/>
  <c r="D62" i="23" l="1"/>
  <c r="E62" i="23" a="1"/>
  <c r="E62" i="23" l="1"/>
  <c r="F62" i="23" s="1" a="1"/>
  <c r="F62" i="23" l="1"/>
  <c r="G62" i="23" s="1"/>
  <c r="H62" i="23" a="1"/>
  <c r="H62" i="23" l="1"/>
  <c r="B63" i="23" a="1"/>
  <c r="B63" i="23" l="1"/>
  <c r="C63" i="23" l="1"/>
  <c r="D63" i="23" a="1"/>
  <c r="D63" i="23" l="1"/>
  <c r="E63" i="23" a="1"/>
  <c r="E63" i="23" l="1"/>
  <c r="F63" i="23" a="1"/>
  <c r="F63" i="23" l="1"/>
  <c r="G63" i="23" s="1"/>
  <c r="H63" i="23" a="1"/>
  <c r="H63" i="23" l="1"/>
  <c r="B64" i="23" a="1"/>
  <c r="B64" i="23" l="1"/>
  <c r="C64" i="23" l="1"/>
  <c r="D64" i="23" a="1"/>
  <c r="D64" i="23" l="1"/>
  <c r="E64" i="23" a="1"/>
  <c r="E64" i="23" l="1"/>
  <c r="F64" i="23" a="1"/>
  <c r="F64" i="23" l="1"/>
  <c r="G64" i="23" s="1"/>
  <c r="H64" i="23" a="1"/>
  <c r="H64" i="23" l="1"/>
  <c r="B65" i="23" a="1"/>
  <c r="B65" i="23" l="1"/>
  <c r="C65" i="23" l="1"/>
  <c r="D65" i="23" a="1"/>
  <c r="D65" i="23" l="1"/>
  <c r="E65" i="23" a="1"/>
  <c r="E65" i="23" l="1"/>
  <c r="F65" i="23" a="1"/>
  <c r="F65" i="23" l="1"/>
  <c r="G65" i="23" s="1"/>
  <c r="H65" i="23" a="1"/>
  <c r="H65" i="23" l="1"/>
  <c r="B66" i="23" a="1"/>
  <c r="B66" i="23" l="1"/>
  <c r="C66" i="23" l="1"/>
  <c r="D66" i="23" a="1"/>
  <c r="D66" i="23" l="1"/>
  <c r="E66" i="23" a="1"/>
  <c r="E66" i="23" l="1"/>
  <c r="F66" i="23" a="1"/>
  <c r="F66" i="23" l="1"/>
  <c r="G66" i="23" s="1"/>
  <c r="H66" i="23" a="1"/>
  <c r="H66" i="23" l="1"/>
  <c r="B67" i="23" a="1"/>
  <c r="B67" i="23" l="1"/>
  <c r="C67" i="23" l="1"/>
  <c r="D67" i="23" a="1"/>
  <c r="D67" i="23" l="1"/>
  <c r="E67" i="23" a="1"/>
  <c r="E67" i="23" l="1"/>
  <c r="F67" i="23" a="1"/>
  <c r="F67" i="23" l="1"/>
  <c r="G67" i="23" s="1"/>
  <c r="H67" i="23" a="1"/>
  <c r="H67" i="23" l="1"/>
  <c r="B68" i="23" a="1"/>
  <c r="B68" i="23" l="1"/>
  <c r="C68" i="23" l="1"/>
  <c r="D68" i="23" a="1"/>
  <c r="D68" i="23" l="1"/>
  <c r="E68" i="23" a="1"/>
  <c r="E68" i="23" l="1"/>
  <c r="F68" i="23" a="1"/>
  <c r="F68" i="23" l="1"/>
  <c r="G68" i="23" s="1"/>
  <c r="H68" i="23" a="1"/>
  <c r="H68" i="23" l="1"/>
  <c r="B69" i="23" a="1"/>
  <c r="B69" i="23" l="1"/>
  <c r="C69" i="23" l="1"/>
  <c r="D69" i="23" a="1"/>
  <c r="D69" i="23" l="1"/>
  <c r="E69" i="23" a="1"/>
  <c r="E69" i="23" l="1"/>
  <c r="F69" i="23" a="1"/>
  <c r="F69" i="23" l="1"/>
  <c r="G69" i="23" s="1"/>
  <c r="H69" i="23" a="1"/>
  <c r="H69" i="23" l="1"/>
  <c r="B70" i="23" a="1"/>
  <c r="B70" i="23" l="1"/>
  <c r="C70" i="23" l="1"/>
  <c r="D70" i="23" a="1"/>
  <c r="D70" i="23" l="1"/>
  <c r="E70" i="23" a="1"/>
  <c r="E70" i="23" l="1"/>
  <c r="F70" i="23" a="1"/>
  <c r="F70" i="23" l="1"/>
  <c r="G70" i="23" s="1"/>
  <c r="H70" i="23" a="1"/>
  <c r="H70" i="23" l="1"/>
  <c r="B71" i="23" a="1"/>
  <c r="B71" i="23" l="1"/>
  <c r="C71" i="23" l="1"/>
  <c r="D71" i="23" a="1"/>
  <c r="D71" i="23" l="1"/>
  <c r="E71" i="23" a="1"/>
  <c r="E71" i="23" l="1"/>
  <c r="F71" i="23" s="1" a="1"/>
  <c r="F71" i="23" l="1"/>
  <c r="G71" i="23" s="1"/>
  <c r="H71" i="23" a="1"/>
  <c r="H71" i="23" l="1"/>
  <c r="B72" i="23" a="1"/>
  <c r="B72" i="23" l="1"/>
  <c r="C72" i="23" l="1"/>
  <c r="D72" i="23" a="1"/>
  <c r="D72" i="23" l="1"/>
  <c r="E72" i="23" a="1"/>
  <c r="E72" i="23" l="1"/>
  <c r="F72" i="23" s="1" a="1"/>
  <c r="F72" i="23" l="1"/>
  <c r="G72" i="23" s="1"/>
  <c r="H72" i="23" a="1"/>
  <c r="H72" i="23" l="1"/>
  <c r="B73" i="23" a="1"/>
  <c r="B73" i="23" l="1"/>
  <c r="C73" i="23" l="1"/>
  <c r="D73" i="23" a="1"/>
  <c r="D73" i="23" l="1"/>
  <c r="E73" i="23" a="1"/>
  <c r="E73" i="23" l="1"/>
  <c r="F73" i="23" a="1"/>
  <c r="F73" i="23" l="1"/>
  <c r="G73" i="23" s="1"/>
  <c r="H73" i="23" a="1"/>
  <c r="H73" i="23" l="1"/>
  <c r="B74" i="23" a="1"/>
  <c r="B74" i="23" l="1"/>
  <c r="C74" i="23" l="1"/>
  <c r="D74" i="23" a="1"/>
  <c r="D74" i="23" l="1"/>
  <c r="E74" i="23" a="1"/>
  <c r="E74" i="23" l="1"/>
  <c r="F74" i="23" s="1" a="1"/>
  <c r="F74" i="23" l="1"/>
  <c r="G74" i="23" s="1"/>
  <c r="H74" i="23" a="1"/>
  <c r="H74" i="23" l="1"/>
  <c r="B75" i="23" a="1"/>
  <c r="B75" i="23" l="1"/>
  <c r="C75" i="23" l="1"/>
  <c r="D75" i="23" a="1"/>
  <c r="D75" i="23" l="1"/>
  <c r="E75" i="23" a="1"/>
  <c r="E75" i="23" l="1"/>
  <c r="F75" i="23" a="1"/>
  <c r="F75" i="23" l="1"/>
  <c r="G75" i="23" s="1"/>
  <c r="H75" i="23" a="1"/>
  <c r="H75" i="23" l="1"/>
  <c r="B76" i="23" a="1"/>
  <c r="B76" i="23" l="1"/>
  <c r="C76" i="23" l="1"/>
  <c r="D76" i="23" a="1"/>
  <c r="D76" i="23" l="1"/>
  <c r="E76" i="23" a="1"/>
  <c r="E76" i="23" l="1"/>
  <c r="F76" i="23" a="1"/>
  <c r="F76" i="23" l="1"/>
  <c r="G76" i="23" s="1"/>
  <c r="H76" i="23" a="1"/>
  <c r="H76" i="23" l="1"/>
  <c r="B77" i="23" a="1"/>
  <c r="B77" i="23" l="1"/>
  <c r="C77" i="23" l="1"/>
  <c r="D77" i="23" a="1"/>
  <c r="D77" i="23" l="1"/>
  <c r="E77" i="23" a="1"/>
  <c r="E77" i="23" l="1"/>
  <c r="F77" i="23" a="1"/>
  <c r="F77" i="23" l="1"/>
  <c r="G77" i="23" s="1"/>
  <c r="H77" i="23" a="1"/>
  <c r="H77" i="23" l="1"/>
  <c r="B78" i="23" a="1"/>
  <c r="B78" i="23" l="1"/>
  <c r="C78" i="23" l="1"/>
  <c r="D78" i="23" a="1"/>
  <c r="D78" i="23" l="1"/>
  <c r="E78" i="23" a="1"/>
  <c r="E78" i="23" l="1"/>
  <c r="F78" i="23" s="1" a="1"/>
  <c r="F78" i="23" l="1"/>
  <c r="G78" i="23" s="1"/>
  <c r="H78" i="23" a="1"/>
  <c r="H78" i="23" l="1"/>
  <c r="B79" i="23" a="1"/>
  <c r="B79" i="23" l="1"/>
  <c r="C79" i="23" l="1"/>
  <c r="D79" i="23" a="1"/>
  <c r="D79" i="23" l="1"/>
  <c r="E79" i="23" a="1"/>
  <c r="E79" i="23" l="1"/>
  <c r="F79" i="23" a="1"/>
  <c r="F79" i="23" l="1"/>
  <c r="G79" i="23" s="1"/>
  <c r="H79" i="23" a="1"/>
  <c r="H79" i="23" l="1"/>
  <c r="B80" i="23" a="1"/>
  <c r="B80" i="23" l="1"/>
  <c r="C80" i="23" l="1"/>
  <c r="D80" i="23" a="1"/>
  <c r="D80" i="23" l="1"/>
  <c r="E80" i="23" a="1"/>
  <c r="E80" i="23" l="1"/>
  <c r="F80" i="23" s="1" a="1"/>
  <c r="F80" i="23" l="1"/>
  <c r="G80" i="23" s="1"/>
  <c r="H80" i="23" a="1"/>
  <c r="H80" i="23" l="1"/>
  <c r="B81" i="23" a="1"/>
  <c r="B81" i="23" l="1"/>
  <c r="C81" i="23" l="1"/>
  <c r="D81" i="23" a="1"/>
  <c r="D81" i="23" l="1"/>
  <c r="E81" i="23" a="1"/>
  <c r="E81" i="23" l="1"/>
  <c r="F81" i="23" a="1"/>
  <c r="F81" i="23" l="1"/>
  <c r="G81" i="23" s="1"/>
  <c r="H81" i="23" a="1"/>
  <c r="H81" i="23" l="1"/>
  <c r="B82" i="23" a="1"/>
  <c r="B82" i="23" l="1"/>
  <c r="C82" i="23" l="1"/>
  <c r="D82" i="23" a="1"/>
  <c r="D82" i="23" l="1"/>
  <c r="E82" i="23" a="1"/>
  <c r="E82" i="23" l="1"/>
  <c r="F82" i="23" a="1"/>
  <c r="F82" i="23" l="1"/>
  <c r="G82" i="23" s="1"/>
  <c r="H82" i="23" a="1"/>
  <c r="H82" i="23" l="1"/>
  <c r="B83" i="23" a="1"/>
  <c r="B83" i="23" l="1"/>
  <c r="C83" i="23" l="1"/>
  <c r="D83" i="23" a="1"/>
  <c r="D83" i="23" l="1"/>
  <c r="E83" i="23" a="1"/>
  <c r="E83" i="23" l="1"/>
  <c r="F83" i="23" s="1" a="1"/>
  <c r="F83" i="23" l="1"/>
  <c r="G83" i="23" s="1"/>
  <c r="H83" i="23" a="1"/>
  <c r="H83" i="23" l="1"/>
  <c r="B84" i="23" a="1"/>
  <c r="B84" i="23" l="1"/>
  <c r="C84" i="23" l="1"/>
  <c r="D84" i="23" a="1"/>
  <c r="D84" i="23" l="1"/>
  <c r="E84" i="23" a="1"/>
  <c r="E84" i="23" l="1"/>
  <c r="F84" i="23" s="1" a="1"/>
  <c r="F84" i="23" l="1"/>
  <c r="G84" i="23" s="1"/>
  <c r="H84" i="23" a="1"/>
  <c r="H84" i="23" l="1"/>
  <c r="B85" i="23" a="1"/>
  <c r="B85" i="23" l="1"/>
  <c r="C85" i="23" l="1"/>
  <c r="D85" i="23" a="1"/>
  <c r="D85" i="23" l="1"/>
  <c r="E85" i="23" a="1"/>
  <c r="E85" i="23" l="1"/>
  <c r="F85" i="23" s="1" a="1"/>
  <c r="F85" i="23" l="1"/>
  <c r="G85" i="23" s="1"/>
  <c r="H85" i="23" a="1"/>
  <c r="H85" i="23" l="1"/>
  <c r="B86" i="23" a="1"/>
  <c r="B86" i="23" l="1"/>
  <c r="C86" i="23" l="1"/>
  <c r="D86" i="23" a="1"/>
  <c r="D86" i="23" l="1"/>
  <c r="E86" i="23" a="1"/>
  <c r="E86" i="23" l="1"/>
  <c r="F86" i="23" s="1" a="1"/>
  <c r="F86" i="23" l="1"/>
  <c r="G86" i="23" s="1"/>
  <c r="H86" i="23" a="1"/>
  <c r="H86" i="23" l="1"/>
  <c r="B87" i="23" a="1"/>
  <c r="B87" i="23" l="1"/>
  <c r="C87" i="23" l="1"/>
  <c r="D87" i="23" a="1"/>
  <c r="D87" i="23" l="1"/>
  <c r="E87" i="23" a="1"/>
  <c r="E87" i="23" l="1"/>
  <c r="F87" i="23" a="1"/>
  <c r="F87" i="23" l="1"/>
  <c r="G87" i="23" s="1"/>
  <c r="H87" i="23" a="1"/>
  <c r="H87" i="23" l="1"/>
  <c r="B88" i="23" a="1"/>
  <c r="B88" i="23" l="1"/>
  <c r="C88" i="23" l="1"/>
  <c r="D88" i="23" a="1"/>
  <c r="D88" i="23" l="1"/>
  <c r="E88" i="23" a="1"/>
  <c r="E88" i="23" l="1"/>
  <c r="F88" i="23" a="1"/>
  <c r="F88" i="23" l="1"/>
  <c r="G88" i="23" s="1"/>
  <c r="H88" i="23" a="1"/>
  <c r="H88" i="23" l="1"/>
  <c r="B89" i="23" a="1"/>
  <c r="B89" i="23" l="1"/>
  <c r="C89" i="23" l="1"/>
  <c r="D89" i="23" a="1"/>
  <c r="D89" i="23" l="1"/>
  <c r="E89" i="23" a="1"/>
  <c r="E89" i="23" l="1"/>
  <c r="F89" i="23" s="1" a="1"/>
  <c r="F89" i="23" l="1"/>
  <c r="G89" i="23" s="1"/>
  <c r="H89" i="23" a="1"/>
  <c r="H89" i="23" l="1"/>
  <c r="B90" i="23" a="1"/>
  <c r="B90" i="23" l="1"/>
  <c r="C90" i="23" l="1"/>
  <c r="D90" i="23" a="1"/>
  <c r="D90" i="23" l="1"/>
  <c r="E90" i="23" a="1"/>
  <c r="E90" i="23" l="1"/>
  <c r="F90" i="23" s="1" a="1"/>
  <c r="F90" i="23" l="1"/>
  <c r="G90" i="23" s="1"/>
  <c r="H90" i="23" a="1"/>
  <c r="H90" i="23" l="1"/>
  <c r="B91" i="23" a="1"/>
  <c r="B91" i="23" l="1"/>
  <c r="C91" i="23" l="1"/>
  <c r="D91" i="23" a="1"/>
  <c r="D91" i="23" l="1"/>
  <c r="E91" i="23" a="1"/>
  <c r="E91" i="23" l="1"/>
  <c r="F91" i="23" s="1" a="1"/>
  <c r="F91" i="23" l="1"/>
  <c r="G91" i="23" s="1"/>
  <c r="H91" i="23" a="1"/>
  <c r="H91" i="23" l="1"/>
  <c r="B92" i="23" a="1"/>
  <c r="B92" i="23" l="1"/>
  <c r="C92" i="23" l="1"/>
  <c r="D92" i="23" a="1"/>
  <c r="D92" i="23" l="1"/>
  <c r="E92" i="23" a="1"/>
  <c r="E92" i="23" l="1"/>
  <c r="F92" i="23" s="1" a="1"/>
  <c r="F92" i="23" l="1"/>
  <c r="G92" i="23" s="1"/>
  <c r="H92" i="23" a="1"/>
  <c r="H92" i="23" l="1"/>
  <c r="B93" i="23" a="1"/>
  <c r="B93" i="23" l="1"/>
  <c r="C93" i="23" l="1"/>
  <c r="D93" i="23" a="1"/>
  <c r="D93" i="23" l="1"/>
  <c r="E93" i="23" a="1"/>
  <c r="E93" i="23" l="1"/>
  <c r="F93" i="23" s="1" a="1"/>
  <c r="F93" i="23" l="1"/>
  <c r="G93" i="23" s="1"/>
  <c r="H93" i="23" a="1"/>
  <c r="H93" i="23" l="1"/>
  <c r="B94" i="23" a="1"/>
  <c r="B94" i="23" l="1"/>
  <c r="C94" i="23" l="1"/>
  <c r="D94" i="23" a="1"/>
  <c r="D94" i="23" l="1"/>
  <c r="E94" i="23" a="1"/>
  <c r="E94" i="23" l="1"/>
  <c r="F94" i="23" s="1" a="1"/>
  <c r="F94" i="23" l="1"/>
  <c r="G94" i="23" s="1"/>
  <c r="H94" i="23" a="1"/>
  <c r="H94" i="23" l="1"/>
  <c r="B95" i="23" a="1"/>
  <c r="B95" i="23" l="1"/>
  <c r="C95" i="23" l="1"/>
  <c r="D95" i="23" a="1"/>
  <c r="D95" i="23" l="1"/>
  <c r="E95" i="23" a="1"/>
  <c r="E95" i="23" l="1"/>
  <c r="F95" i="23" s="1" a="1"/>
  <c r="F95" i="23" l="1"/>
  <c r="G95" i="23" s="1"/>
  <c r="H95" i="23" a="1"/>
  <c r="H95" i="23" l="1"/>
  <c r="B96" i="23" a="1"/>
  <c r="B96" i="23" l="1"/>
  <c r="C96" i="23" l="1"/>
  <c r="D96" i="23" a="1"/>
  <c r="D96" i="23" l="1"/>
  <c r="E96" i="23" a="1"/>
  <c r="E96" i="23" l="1"/>
  <c r="F96" i="23" s="1" a="1"/>
  <c r="F96" i="23" l="1"/>
  <c r="G96" i="23" s="1"/>
  <c r="H96" i="23" a="1"/>
  <c r="H96" i="23" l="1"/>
  <c r="B97" i="23" a="1"/>
  <c r="B97" i="23" l="1"/>
  <c r="C97" i="23" l="1"/>
  <c r="D97" i="23" a="1"/>
  <c r="D97" i="23" l="1"/>
  <c r="E97" i="23" a="1"/>
  <c r="E97" i="23" l="1"/>
  <c r="F97" i="23" s="1" a="1"/>
  <c r="F97" i="23" l="1"/>
  <c r="G97" i="23" s="1"/>
  <c r="H97" i="23" a="1"/>
  <c r="H97" i="23" l="1"/>
  <c r="B98" i="23" a="1"/>
  <c r="B98" i="23" l="1"/>
  <c r="C98" i="23" l="1"/>
  <c r="D98" i="23" a="1"/>
  <c r="D98" i="23" l="1"/>
  <c r="E98" i="23" a="1"/>
  <c r="E98" i="23" l="1"/>
  <c r="F98" i="23" s="1" a="1"/>
  <c r="F98" i="23" l="1"/>
  <c r="G98" i="23" s="1"/>
  <c r="H98" i="23" a="1"/>
  <c r="H98" i="23" l="1"/>
  <c r="B99" i="23" a="1"/>
  <c r="B99" i="23" l="1"/>
  <c r="C99" i="23" l="1"/>
  <c r="D99" i="23" a="1"/>
  <c r="D99" i="23" l="1"/>
  <c r="E99" i="23" a="1"/>
  <c r="E99" i="23" l="1"/>
  <c r="F99" i="23" s="1" a="1"/>
  <c r="F99" i="23" l="1"/>
  <c r="G99" i="23" s="1"/>
  <c r="H99" i="23" a="1"/>
  <c r="H99" i="23" l="1"/>
  <c r="B100" i="23" a="1"/>
  <c r="B100" i="23" l="1"/>
  <c r="C100" i="23" l="1"/>
  <c r="D100" i="23" a="1"/>
  <c r="D100" i="23" l="1"/>
  <c r="E100" i="23" a="1"/>
  <c r="E100" i="23" l="1"/>
  <c r="F100" i="23" s="1" a="1"/>
  <c r="F100" i="23" l="1"/>
  <c r="G100" i="23" s="1"/>
  <c r="H100" i="23" a="1"/>
  <c r="H100" i="23" l="1"/>
  <c r="B101" i="23" a="1"/>
  <c r="B101" i="23" l="1"/>
  <c r="C101" i="23" l="1"/>
  <c r="D101" i="23" a="1"/>
  <c r="D101" i="23" l="1"/>
  <c r="E101" i="23" a="1"/>
  <c r="E101" i="23" l="1"/>
  <c r="F101" i="23" s="1" a="1"/>
  <c r="F101" i="23" l="1"/>
  <c r="G101" i="23" s="1"/>
  <c r="H101" i="23" a="1"/>
  <c r="H101" i="23" l="1"/>
  <c r="B102" i="23" a="1"/>
  <c r="B102" i="23" l="1"/>
  <c r="C102" i="23" l="1"/>
  <c r="D102" i="23" a="1"/>
  <c r="D102" i="23" l="1"/>
  <c r="E102" i="23" a="1"/>
  <c r="E102" i="23" l="1"/>
  <c r="F102" i="23" s="1" a="1"/>
  <c r="F102" i="23" l="1"/>
  <c r="G102" i="23" s="1"/>
  <c r="H102" i="23" a="1"/>
  <c r="H102" i="23" l="1"/>
  <c r="B103" i="23" a="1"/>
  <c r="B103" i="23" l="1"/>
  <c r="C103" i="23" l="1"/>
  <c r="D103" i="23" a="1"/>
  <c r="D103" i="23" l="1"/>
  <c r="E103" i="23" a="1"/>
  <c r="E103" i="23" l="1"/>
  <c r="F103" i="23" s="1" a="1"/>
  <c r="F103" i="23" l="1"/>
  <c r="G103" i="23" s="1"/>
  <c r="H103" i="23" a="1"/>
  <c r="H103" i="23" l="1"/>
  <c r="B104" i="23" a="1"/>
  <c r="B104" i="23" l="1"/>
  <c r="C104" i="23" l="1"/>
  <c r="D104" i="23" a="1"/>
  <c r="D104" i="23" l="1"/>
  <c r="E104" i="23" a="1"/>
  <c r="E104" i="23" l="1"/>
  <c r="F104" i="23" s="1" a="1"/>
  <c r="F104" i="23" l="1"/>
  <c r="G104" i="23" s="1"/>
  <c r="H104" i="23" a="1"/>
  <c r="H104" i="23" l="1"/>
  <c r="B105" i="23" a="1"/>
  <c r="B105" i="23" l="1"/>
  <c r="C105" i="23" l="1"/>
  <c r="D105" i="23" a="1"/>
  <c r="D105" i="23" l="1"/>
  <c r="E105" i="23" a="1"/>
  <c r="E105" i="23" l="1"/>
  <c r="F105" i="23" s="1" a="1"/>
  <c r="F105" i="23" l="1"/>
  <c r="G105" i="23" s="1"/>
  <c r="H105" i="23" a="1"/>
  <c r="H105" i="23" l="1"/>
  <c r="B106" i="23" a="1"/>
  <c r="B106" i="23" l="1"/>
  <c r="C106" i="23" l="1"/>
  <c r="D106" i="23" a="1"/>
  <c r="D106" i="23" l="1"/>
  <c r="E106" i="23" a="1"/>
  <c r="E106" i="23" l="1"/>
  <c r="F106" i="23" s="1" a="1"/>
  <c r="F106" i="23" l="1"/>
  <c r="G106" i="23" s="1"/>
  <c r="H106" i="23" a="1"/>
  <c r="H106" i="23" l="1"/>
  <c r="B107" i="23" a="1"/>
  <c r="B107" i="23" l="1"/>
  <c r="C107" i="23" l="1"/>
  <c r="D107" i="23" a="1"/>
  <c r="D107" i="23" l="1"/>
  <c r="E107" i="23" a="1"/>
  <c r="E107" i="23" l="1"/>
  <c r="F107" i="23" s="1" a="1"/>
  <c r="F107" i="23" l="1"/>
  <c r="G107" i="23" s="1"/>
  <c r="H107" i="23" a="1"/>
  <c r="H107" i="23" l="1"/>
  <c r="B108" i="23" a="1"/>
  <c r="B108" i="23" l="1"/>
  <c r="C108" i="23" l="1"/>
  <c r="D108" i="23" a="1"/>
  <c r="D108" i="23" l="1"/>
  <c r="E108" i="23" a="1"/>
  <c r="E108" i="23" l="1"/>
  <c r="F108" i="23" s="1" a="1"/>
  <c r="F108" i="23" l="1"/>
  <c r="G108" i="23" s="1"/>
  <c r="H108" i="23" a="1"/>
  <c r="H108" i="23" l="1"/>
  <c r="B109" i="23" a="1"/>
  <c r="B109" i="23" l="1"/>
  <c r="C109" i="23" l="1"/>
  <c r="D109" i="23" a="1"/>
  <c r="D109" i="23" l="1"/>
  <c r="E109" i="23" a="1"/>
  <c r="E109" i="23" l="1"/>
  <c r="F109" i="23" s="1" a="1"/>
  <c r="F109" i="23" l="1"/>
  <c r="G109" i="23" s="1"/>
  <c r="H109" i="23" a="1"/>
  <c r="H109" i="23" l="1"/>
  <c r="B110" i="23" a="1"/>
  <c r="B110" i="23" l="1"/>
  <c r="C110" i="23" l="1"/>
  <c r="D110" i="23" a="1"/>
  <c r="D110" i="23" l="1"/>
  <c r="E110" i="23" a="1"/>
  <c r="E110" i="23" l="1"/>
  <c r="F110" i="23" s="1" a="1"/>
  <c r="F110" i="23" l="1"/>
  <c r="G110" i="23" s="1"/>
  <c r="H110" i="23" a="1"/>
  <c r="H110" i="23" l="1"/>
  <c r="B111" i="23" a="1"/>
  <c r="B111" i="23" l="1"/>
  <c r="C111" i="23" l="1"/>
  <c r="D111" i="23" a="1"/>
  <c r="D111" i="23" l="1"/>
  <c r="E111" i="23" a="1"/>
  <c r="E111" i="23" l="1"/>
  <c r="F111" i="23" s="1" a="1"/>
  <c r="F111" i="23" l="1"/>
  <c r="G111" i="23" s="1"/>
  <c r="H111" i="23" a="1"/>
  <c r="H111" i="23" l="1"/>
  <c r="B112" i="23" a="1"/>
  <c r="B112" i="23" l="1"/>
  <c r="C112" i="23" l="1"/>
  <c r="D112" i="23" a="1"/>
  <c r="D112" i="23" l="1"/>
  <c r="E112" i="23" a="1"/>
  <c r="E112" i="23" l="1"/>
  <c r="F112" i="23" s="1" a="1"/>
  <c r="F112" i="23" l="1"/>
  <c r="G112" i="23" s="1"/>
  <c r="H112" i="23" a="1"/>
  <c r="H112" i="23" l="1"/>
  <c r="B113" i="23" a="1"/>
  <c r="B113" i="23" l="1"/>
  <c r="C113" i="23" l="1"/>
  <c r="D113" i="23" a="1"/>
  <c r="D113" i="23" l="1"/>
  <c r="E113" i="23" a="1"/>
  <c r="E113" i="23" l="1"/>
  <c r="F113" i="23" s="1" a="1"/>
  <c r="F113" i="23" l="1"/>
  <c r="G113" i="23" s="1"/>
  <c r="H113" i="23" a="1"/>
  <c r="H113" i="23" l="1"/>
  <c r="B114" i="23" a="1"/>
  <c r="B114" i="23" l="1"/>
  <c r="C114" i="23" l="1"/>
  <c r="D114" i="23" a="1"/>
  <c r="D114" i="23" l="1"/>
  <c r="E114" i="23" a="1"/>
  <c r="E114" i="23" l="1"/>
  <c r="F114" i="23" s="1" a="1"/>
  <c r="F114" i="23" l="1"/>
  <c r="G114" i="23" s="1"/>
  <c r="H114" i="23" a="1"/>
  <c r="H114" i="23" l="1"/>
  <c r="B115" i="23" a="1"/>
  <c r="B115" i="23" l="1"/>
  <c r="C115" i="23" l="1"/>
  <c r="D115" i="23" a="1"/>
  <c r="D115" i="23" l="1"/>
  <c r="E115" i="23" a="1"/>
  <c r="E115" i="23" l="1"/>
  <c r="F115" i="23" s="1" a="1"/>
  <c r="F115" i="23" l="1"/>
  <c r="G115" i="23" s="1"/>
  <c r="H115" i="23" a="1"/>
  <c r="H115" i="23" l="1"/>
  <c r="B116" i="23" a="1"/>
  <c r="B116" i="23" l="1"/>
  <c r="C116" i="23" l="1"/>
  <c r="D116" i="23" a="1"/>
  <c r="D116" i="23" l="1"/>
  <c r="E116" i="23" a="1"/>
  <c r="E116" i="23" l="1"/>
  <c r="F116" i="23" s="1" a="1"/>
  <c r="F116" i="23" l="1"/>
  <c r="G116" i="23" s="1"/>
  <c r="H116" i="23" a="1"/>
  <c r="H116" i="23" l="1"/>
  <c r="B117" i="23" a="1"/>
  <c r="B117" i="23" l="1"/>
  <c r="C117" i="23" l="1"/>
  <c r="D117" i="23" a="1"/>
  <c r="D117" i="23" l="1"/>
  <c r="E117" i="23" a="1"/>
  <c r="E117" i="23" l="1"/>
  <c r="F117" i="23" s="1" a="1"/>
  <c r="F117" i="23" l="1"/>
  <c r="G117" i="23" s="1"/>
  <c r="H117" i="23" a="1"/>
  <c r="H117" i="23" l="1"/>
  <c r="B118" i="23" a="1"/>
  <c r="B118" i="23" l="1"/>
  <c r="C118" i="23" l="1"/>
  <c r="D118" i="23" a="1"/>
  <c r="D118" i="23" l="1"/>
  <c r="E118" i="23" a="1"/>
  <c r="E118" i="23" l="1"/>
  <c r="F118" i="23" s="1" a="1"/>
  <c r="F118" i="23" l="1"/>
  <c r="G118" i="23" s="1"/>
  <c r="H118" i="23" a="1"/>
  <c r="H118" i="23" l="1"/>
  <c r="B119" i="23" a="1"/>
  <c r="B119" i="23" l="1"/>
  <c r="C119" i="23" l="1"/>
  <c r="D119" i="23" a="1"/>
  <c r="D119" i="23" l="1"/>
  <c r="E119" i="23" a="1"/>
  <c r="E119" i="23" l="1"/>
  <c r="F119" i="23" s="1" a="1"/>
  <c r="F119" i="23" l="1"/>
  <c r="G119" i="23" s="1"/>
  <c r="H119" i="23" a="1"/>
  <c r="H119" i="23" l="1"/>
  <c r="B120" i="23" a="1"/>
  <c r="B120" i="23" l="1"/>
  <c r="C120" i="23" l="1"/>
  <c r="D120" i="23" a="1"/>
  <c r="D120" i="23" l="1"/>
  <c r="E120" i="23" a="1"/>
  <c r="E120" i="23" l="1"/>
  <c r="F120" i="23" s="1" a="1"/>
  <c r="F120" i="23" l="1"/>
  <c r="G120" i="23" s="1"/>
  <c r="H120" i="23" a="1"/>
  <c r="H120" i="23" l="1"/>
  <c r="B121" i="23" a="1"/>
  <c r="B121" i="23" l="1"/>
  <c r="C121" i="23" l="1"/>
  <c r="D121" i="23" a="1"/>
  <c r="D121" i="23" l="1"/>
  <c r="E121" i="23" a="1"/>
  <c r="E121" i="23" l="1"/>
  <c r="F121" i="23" s="1" a="1"/>
  <c r="F121" i="23" l="1"/>
  <c r="G121" i="23" s="1"/>
  <c r="H121" i="23" a="1"/>
  <c r="H121" i="23" l="1"/>
  <c r="B122" i="23" a="1"/>
  <c r="B122" i="23" l="1"/>
  <c r="C122" i="23" l="1"/>
  <c r="D122" i="23" a="1"/>
  <c r="D122" i="23" l="1"/>
  <c r="E122" i="23" a="1"/>
  <c r="E122" i="23" l="1"/>
  <c r="F122" i="23" s="1" a="1"/>
  <c r="F122" i="23" l="1"/>
  <c r="G122" i="23" s="1"/>
  <c r="H122" i="23" a="1"/>
  <c r="H122" i="23" l="1"/>
  <c r="B123" i="23" a="1"/>
  <c r="B123" i="23" l="1"/>
  <c r="C123" i="23" l="1"/>
  <c r="D123" i="23" a="1"/>
  <c r="D123" i="23" l="1"/>
  <c r="E123" i="23" a="1"/>
  <c r="E123" i="23" l="1"/>
  <c r="F123" i="23" s="1" a="1"/>
  <c r="F123" i="23" l="1"/>
  <c r="G123" i="23" s="1"/>
  <c r="H123" i="23" a="1"/>
  <c r="H123" i="23" l="1"/>
  <c r="B124" i="23" a="1"/>
  <c r="B124" i="23" l="1"/>
  <c r="C124" i="23" l="1"/>
  <c r="D124" i="23" a="1"/>
  <c r="D124" i="23" l="1"/>
  <c r="E124" i="23" a="1"/>
  <c r="E124" i="23" l="1"/>
  <c r="F124" i="23" s="1" a="1"/>
  <c r="F124" i="23" l="1"/>
  <c r="G124" i="23" s="1"/>
  <c r="H124" i="23" a="1"/>
  <c r="H124" i="23" l="1"/>
  <c r="B125" i="23" a="1"/>
  <c r="B125" i="23" l="1"/>
  <c r="C125" i="23" l="1"/>
  <c r="D125" i="23" a="1"/>
  <c r="D125" i="23" l="1"/>
  <c r="E125" i="23" a="1"/>
  <c r="E125" i="23" l="1"/>
  <c r="F125" i="23" s="1" a="1"/>
  <c r="F125" i="23" l="1"/>
  <c r="G125" i="23" s="1"/>
  <c r="H125" i="23" a="1"/>
  <c r="H125" i="23" l="1"/>
  <c r="B126" i="23" a="1"/>
  <c r="B126" i="23" l="1"/>
  <c r="C126" i="23" l="1"/>
  <c r="D126" i="23" a="1"/>
  <c r="D126" i="23" l="1"/>
  <c r="E126" i="23" a="1"/>
  <c r="E126" i="23" l="1"/>
  <c r="F126" i="23" s="1" a="1"/>
  <c r="F126" i="23" l="1"/>
  <c r="G126" i="23" s="1"/>
  <c r="H126" i="23" a="1"/>
  <c r="H126" i="23" l="1"/>
  <c r="B127" i="23" a="1"/>
  <c r="B127" i="23" l="1"/>
  <c r="C127" i="23" l="1"/>
  <c r="D127" i="23" a="1"/>
  <c r="D127" i="23" l="1"/>
  <c r="E127" i="23" a="1"/>
  <c r="E127" i="23" l="1"/>
  <c r="F127" i="23" s="1" a="1"/>
  <c r="F127" i="23" l="1"/>
  <c r="G127" i="23" s="1"/>
  <c r="H127" i="23" a="1"/>
  <c r="H127" i="23" l="1"/>
  <c r="B128" i="23" a="1"/>
  <c r="B128" i="23" l="1"/>
  <c r="C128" i="23" l="1"/>
  <c r="D128" i="23" a="1"/>
  <c r="D128" i="23" l="1"/>
  <c r="E128" i="23" a="1"/>
  <c r="E128" i="23" l="1"/>
  <c r="F128" i="23" s="1" a="1"/>
  <c r="F128" i="23" l="1"/>
  <c r="G128" i="23" s="1"/>
  <c r="H128" i="23" a="1"/>
  <c r="H128" i="23" l="1"/>
  <c r="B129" i="23" a="1"/>
  <c r="B129" i="23" l="1"/>
  <c r="C129" i="23" l="1"/>
  <c r="D129" i="23" a="1"/>
  <c r="D129" i="23" l="1"/>
  <c r="E129" i="23" a="1"/>
  <c r="E129" i="23" l="1"/>
  <c r="F129" i="23" s="1" a="1"/>
  <c r="F129" i="23" l="1"/>
  <c r="G129" i="23" s="1"/>
  <c r="H129" i="23" a="1"/>
  <c r="H129" i="23" l="1"/>
  <c r="B130" i="23" a="1"/>
  <c r="B130" i="23" l="1"/>
  <c r="C130" i="23" l="1"/>
  <c r="D130" i="23" a="1"/>
  <c r="D130" i="23" l="1"/>
  <c r="E130" i="23" a="1"/>
  <c r="E130" i="23" l="1"/>
  <c r="F130" i="23" s="1" a="1"/>
  <c r="F130" i="23" l="1"/>
  <c r="G130" i="23" s="1"/>
  <c r="H130" i="23" a="1"/>
  <c r="H130" i="23" l="1"/>
  <c r="B131" i="23" a="1"/>
  <c r="B131" i="23" l="1"/>
  <c r="D131" i="23" a="1"/>
  <c r="D131" i="23" l="1"/>
  <c r="B132" i="23" a="1"/>
  <c r="B132" i="23" s="1"/>
  <c r="C131" i="23"/>
  <c r="H131" i="23" a="1"/>
  <c r="E131" i="23" a="1"/>
  <c r="D132" i="23" a="1"/>
  <c r="H131" i="23" l="1"/>
  <c r="D132" i="23"/>
  <c r="E131" i="23"/>
  <c r="F131" i="23" s="1" a="1"/>
  <c r="F131" i="23" s="1"/>
  <c r="G131" i="23" s="1"/>
  <c r="C132" i="23"/>
  <c r="B133" i="23" a="1"/>
  <c r="B133" i="23" s="1"/>
  <c r="E132" i="23" a="1"/>
  <c r="H132" i="23" a="1"/>
  <c r="D133" i="23" a="1"/>
  <c r="H132" i="23" l="1"/>
  <c r="D133" i="23"/>
  <c r="E132" i="23"/>
  <c r="F132" i="23" s="1" a="1"/>
  <c r="F132" i="23" s="1"/>
  <c r="G132" i="23" s="1"/>
  <c r="C133" i="23"/>
  <c r="B134" i="23" a="1"/>
  <c r="B134" i="23" s="1"/>
  <c r="H133" i="23" a="1"/>
  <c r="E133" i="23" a="1"/>
  <c r="H134" i="23" a="1"/>
  <c r="H133" i="23" l="1"/>
  <c r="H134" i="23"/>
  <c r="E133" i="23"/>
  <c r="F133" i="23" s="1" a="1"/>
  <c r="F133" i="23" s="1"/>
  <c r="G133" i="23" s="1"/>
  <c r="C134" i="23"/>
  <c r="B135" i="23" a="1"/>
  <c r="B135" i="23" s="1"/>
  <c r="D134" i="23" a="1"/>
  <c r="D135" i="23" a="1"/>
  <c r="D134" i="23" l="1"/>
  <c r="D135" i="23"/>
  <c r="C135" i="23"/>
  <c r="B136" i="23" a="1"/>
  <c r="B136" i="23" s="1"/>
  <c r="E134" i="23" a="1"/>
  <c r="H135" i="23" a="1"/>
  <c r="E135" i="23" a="1"/>
  <c r="D136" i="23" a="1"/>
  <c r="E134" i="23" l="1"/>
  <c r="F134" i="23" s="1" a="1"/>
  <c r="F134" i="23" s="1"/>
  <c r="G134" i="23" s="1"/>
  <c r="H135" i="23"/>
  <c r="D136" i="23"/>
  <c r="E135" i="23"/>
  <c r="F135" i="23" s="1" a="1"/>
  <c r="F135" i="23" s="1"/>
  <c r="G135" i="23" s="1"/>
  <c r="C136" i="23"/>
  <c r="B137" i="23" a="1"/>
  <c r="B137" i="23" s="1"/>
  <c r="E136" i="23" a="1"/>
  <c r="H137" i="23" a="1"/>
  <c r="H136" i="23" a="1"/>
  <c r="H136" i="23" l="1"/>
  <c r="H137" i="23"/>
  <c r="E136" i="23"/>
  <c r="F136" i="23" s="1" a="1"/>
  <c r="F136" i="23" s="1"/>
  <c r="G136" i="23" s="1"/>
  <c r="B138" i="23" a="1"/>
  <c r="B138" i="23" s="1"/>
  <c r="C137" i="23"/>
  <c r="D137" i="23" a="1"/>
  <c r="H138" i="23" a="1"/>
  <c r="D137" i="23" l="1"/>
  <c r="H138" i="23"/>
  <c r="B139" i="23" a="1"/>
  <c r="B139" i="23" s="1"/>
  <c r="C138" i="23"/>
  <c r="E137" i="23" a="1"/>
  <c r="D138" i="23" a="1"/>
  <c r="H139" i="23" a="1"/>
  <c r="D138" i="23" l="1"/>
  <c r="E137" i="23"/>
  <c r="F137" i="23" s="1" a="1"/>
  <c r="F137" i="23" s="1"/>
  <c r="G137" i="23" s="1"/>
  <c r="H139" i="23"/>
  <c r="B140" i="23" a="1"/>
  <c r="B140" i="23" s="1"/>
  <c r="C139" i="23"/>
  <c r="D139" i="23" a="1"/>
  <c r="E138" i="23" a="1"/>
  <c r="D140" i="23" a="1"/>
  <c r="D139" i="23" l="1"/>
  <c r="E138" i="23"/>
  <c r="F138" i="23" s="1" a="1"/>
  <c r="F138" i="23" s="1"/>
  <c r="G138" i="23" s="1"/>
  <c r="D140" i="23"/>
  <c r="B141" i="23" a="1"/>
  <c r="B141" i="23" s="1"/>
  <c r="C140" i="23"/>
  <c r="E139" i="23" a="1"/>
  <c r="E140" i="23" a="1"/>
  <c r="H140" i="23" a="1"/>
  <c r="H141" i="23" a="1"/>
  <c r="H140" i="23" l="1"/>
  <c r="E139" i="23"/>
  <c r="F139" i="23" s="1" a="1"/>
  <c r="F139" i="23" s="1"/>
  <c r="G139" i="23" s="1"/>
  <c r="H141" i="23"/>
  <c r="E140" i="23"/>
  <c r="F140" i="23" s="1" a="1"/>
  <c r="F140" i="23" s="1"/>
  <c r="G140" i="23" s="1"/>
  <c r="B142" i="23" a="1"/>
  <c r="B142" i="23" s="1"/>
  <c r="C141" i="23"/>
  <c r="D142" i="23" a="1"/>
  <c r="D141" i="23" a="1"/>
  <c r="D141" i="23" l="1"/>
  <c r="D142" i="23"/>
  <c r="C142" i="23"/>
  <c r="B143" i="23" a="1"/>
  <c r="B143" i="23" s="1"/>
  <c r="E142" i="23" a="1"/>
  <c r="E141" i="23" a="1"/>
  <c r="H142" i="23" a="1"/>
  <c r="D143" i="23" a="1"/>
  <c r="H142" i="23" l="1"/>
  <c r="E141" i="23"/>
  <c r="F141" i="23" s="1" a="1"/>
  <c r="F141" i="23" s="1"/>
  <c r="G141" i="23" s="1"/>
  <c r="D143" i="23"/>
  <c r="E142" i="23"/>
  <c r="F142" i="23" s="1" a="1"/>
  <c r="F142" i="23" s="1"/>
  <c r="G142" i="23" s="1"/>
  <c r="C143" i="23"/>
  <c r="B144" i="23" a="1"/>
  <c r="B144" i="23" s="1"/>
  <c r="E143" i="23" a="1"/>
  <c r="H143" i="23" a="1"/>
  <c r="H144" i="23" a="1"/>
  <c r="H143" i="23" l="1"/>
  <c r="H144" i="23"/>
  <c r="E143" i="23"/>
  <c r="F143" i="23" s="1" a="1"/>
  <c r="F143" i="23" s="1"/>
  <c r="G143" i="23" s="1"/>
  <c r="C144" i="23"/>
  <c r="B145" i="23" a="1"/>
  <c r="B145" i="23" s="1"/>
  <c r="D144" i="23" a="1"/>
  <c r="D145" i="23" a="1"/>
  <c r="D144" i="23" l="1"/>
  <c r="D145" i="23"/>
  <c r="C145" i="23"/>
  <c r="B146" i="23" a="1"/>
  <c r="B146" i="23" s="1"/>
  <c r="E144" i="23" a="1"/>
  <c r="E145" i="23" a="1"/>
  <c r="H145" i="23" a="1"/>
  <c r="H146" i="23" a="1"/>
  <c r="E144" i="23" l="1"/>
  <c r="F144" i="23" s="1" a="1"/>
  <c r="F144" i="23" s="1"/>
  <c r="G144" i="23" s="1"/>
  <c r="H145" i="23"/>
  <c r="H146" i="23"/>
  <c r="E145" i="23"/>
  <c r="F145" i="23" s="1" a="1"/>
  <c r="F145" i="23" s="1"/>
  <c r="G145" i="23" s="1"/>
  <c r="B147" i="23" a="1"/>
  <c r="B147" i="23" s="1"/>
  <c r="C146" i="23"/>
  <c r="D146" i="23" a="1"/>
  <c r="D147" i="23" a="1"/>
  <c r="D146" i="23" l="1"/>
  <c r="D147" i="23"/>
  <c r="B148" i="23" a="1"/>
  <c r="B148" i="23" s="1"/>
  <c r="C147" i="23"/>
  <c r="E147" i="23" a="1"/>
  <c r="E146" i="23" a="1"/>
  <c r="H147" i="23" a="1"/>
  <c r="D148" i="23" a="1"/>
  <c r="H147" i="23" l="1"/>
  <c r="E146" i="23"/>
  <c r="F146" i="23" s="1" a="1"/>
  <c r="F146" i="23" s="1"/>
  <c r="G146" i="23" s="1"/>
  <c r="D148" i="23"/>
  <c r="E147" i="23"/>
  <c r="F147" i="23" s="1" a="1"/>
  <c r="F147" i="23" s="1"/>
  <c r="G147" i="23" s="1"/>
  <c r="C148" i="23"/>
  <c r="B149" i="23" a="1"/>
  <c r="B149" i="23" s="1"/>
  <c r="E148" i="23" a="1"/>
  <c r="H148" i="23" a="1"/>
  <c r="D149" i="23" a="1"/>
  <c r="H148" i="23" l="1"/>
  <c r="D149" i="23"/>
  <c r="E148" i="23"/>
  <c r="F148" i="23" s="1" a="1"/>
  <c r="F148" i="23" s="1"/>
  <c r="G148" i="23" s="1"/>
  <c r="B150" i="23" a="1"/>
  <c r="B150" i="23" s="1"/>
  <c r="C149" i="23"/>
  <c r="E149" i="23" a="1"/>
  <c r="H149" i="23" a="1"/>
  <c r="D150" i="23" a="1"/>
  <c r="H149" i="23" l="1"/>
  <c r="D150" i="23"/>
  <c r="E149" i="23"/>
  <c r="F149" i="23" s="1" a="1"/>
  <c r="F149" i="23" s="1"/>
  <c r="G149" i="23" s="1"/>
  <c r="C150" i="23"/>
  <c r="B151" i="23" a="1"/>
  <c r="B151" i="23" s="1"/>
  <c r="H150" i="23" a="1"/>
  <c r="E150" i="23" a="1"/>
  <c r="D151" i="23" a="1"/>
  <c r="H150" i="23" l="1"/>
  <c r="D151" i="23"/>
  <c r="E150" i="23"/>
  <c r="F150" i="23" s="1" a="1"/>
  <c r="F150" i="23" s="1"/>
  <c r="G150" i="23" s="1"/>
  <c r="B152" i="23" a="1"/>
  <c r="B152" i="23" s="1"/>
  <c r="C151" i="23"/>
  <c r="H151" i="23" a="1"/>
  <c r="E151" i="23" a="1"/>
  <c r="D152" i="23" a="1"/>
  <c r="H151" i="23" l="1"/>
  <c r="D152" i="23"/>
  <c r="E151" i="23"/>
  <c r="F151" i="23" s="1" a="1"/>
  <c r="F151" i="23" s="1"/>
  <c r="G151" i="23" s="1"/>
  <c r="B153" i="23" a="1"/>
  <c r="B153" i="23" s="1"/>
  <c r="C152" i="23"/>
  <c r="H152" i="23" a="1"/>
  <c r="E152" i="23" a="1"/>
  <c r="H153" i="23" a="1"/>
  <c r="H152" i="23" l="1"/>
  <c r="H153" i="23"/>
  <c r="E152" i="23"/>
  <c r="F152" i="23" s="1" a="1"/>
  <c r="F152" i="23" s="1"/>
  <c r="G152" i="23" s="1"/>
  <c r="C153" i="23"/>
  <c r="B154" i="23" a="1"/>
  <c r="B154" i="23" s="1"/>
  <c r="D153" i="23" a="1"/>
  <c r="D154" i="23" a="1"/>
  <c r="D153" i="23" l="1"/>
  <c r="D154" i="23"/>
  <c r="C154" i="23"/>
  <c r="B155" i="23" a="1"/>
  <c r="B155" i="23" s="1"/>
  <c r="E153" i="23" a="1"/>
  <c r="H154" i="23" a="1"/>
  <c r="E154" i="23" a="1"/>
  <c r="H155" i="23" a="1"/>
  <c r="H154" i="23" l="1"/>
  <c r="E153" i="23"/>
  <c r="F153" i="23" s="1" a="1"/>
  <c r="F153" i="23" s="1"/>
  <c r="G153" i="23" s="1"/>
  <c r="H155" i="23"/>
  <c r="E154" i="23"/>
  <c r="F154" i="23" s="1" a="1"/>
  <c r="F154" i="23" s="1"/>
  <c r="G154" i="23" s="1"/>
  <c r="B156" i="23" a="1"/>
  <c r="B156" i="23" s="1"/>
  <c r="C155" i="23"/>
  <c r="D155" i="23" a="1"/>
  <c r="H156" i="23" a="1"/>
  <c r="D155" i="23" l="1"/>
  <c r="H156" i="23"/>
  <c r="C156" i="23"/>
  <c r="B157" i="23" a="1"/>
  <c r="B157" i="23" s="1"/>
  <c r="E155" i="23" a="1"/>
  <c r="D156" i="23" a="1"/>
  <c r="H157" i="23" a="1"/>
  <c r="D156" i="23" l="1"/>
  <c r="E155" i="23"/>
  <c r="F155" i="23" s="1" a="1"/>
  <c r="F155" i="23" s="1"/>
  <c r="G155" i="23" s="1"/>
  <c r="H157" i="23"/>
  <c r="B158" i="23" a="1"/>
  <c r="B158" i="23" s="1"/>
  <c r="C157" i="23"/>
  <c r="E156" i="23" a="1"/>
  <c r="D157" i="23" a="1"/>
  <c r="H158" i="23" a="1"/>
  <c r="D157" i="23" l="1"/>
  <c r="E156" i="23"/>
  <c r="F156" i="23" s="1" a="1"/>
  <c r="F156" i="23" s="1"/>
  <c r="G156" i="23" s="1"/>
  <c r="H158" i="23"/>
  <c r="C158" i="23"/>
  <c r="B159" i="23" a="1"/>
  <c r="B159" i="23" s="1"/>
  <c r="D158" i="23" a="1"/>
  <c r="E157" i="23" a="1"/>
  <c r="D159" i="23" a="1"/>
  <c r="D158" i="23" l="1"/>
  <c r="E157" i="23"/>
  <c r="F157" i="23" s="1" a="1"/>
  <c r="F157" i="23" s="1"/>
  <c r="G157" i="23" s="1"/>
  <c r="D159" i="23"/>
  <c r="B160" i="23" a="1"/>
  <c r="B160" i="23" s="1"/>
  <c r="C159" i="23"/>
  <c r="E159" i="23" a="1"/>
  <c r="H159" i="23" a="1"/>
  <c r="E158" i="23" a="1"/>
  <c r="H160" i="23" a="1"/>
  <c r="H159" i="23" l="1"/>
  <c r="E158" i="23"/>
  <c r="F158" i="23" s="1" a="1"/>
  <c r="F158" i="23" s="1"/>
  <c r="G158" i="23" s="1"/>
  <c r="H160" i="23"/>
  <c r="E159" i="23"/>
  <c r="F159" i="23" s="1" a="1"/>
  <c r="F159" i="23" s="1"/>
  <c r="G159" i="23" s="1"/>
  <c r="C160" i="23"/>
  <c r="B161" i="23" a="1"/>
  <c r="B161" i="23" s="1"/>
  <c r="D160" i="23" a="1"/>
  <c r="H161" i="23" a="1"/>
  <c r="D160" i="23" l="1"/>
  <c r="H161" i="23"/>
  <c r="C161" i="23"/>
  <c r="B162" i="23" a="1"/>
  <c r="B162" i="23" s="1"/>
  <c r="D161" i="23" a="1"/>
  <c r="E160" i="23" a="1"/>
  <c r="D162" i="23" a="1"/>
  <c r="E160" i="23" l="1"/>
  <c r="F160" i="23" s="1" a="1"/>
  <c r="F160" i="23" s="1"/>
  <c r="G160" i="23" s="1"/>
  <c r="D161" i="23"/>
  <c r="D162" i="23"/>
  <c r="B163" i="23" a="1"/>
  <c r="B163" i="23" s="1"/>
  <c r="C162" i="23"/>
  <c r="E161" i="23" a="1"/>
  <c r="H162" i="23" a="1"/>
  <c r="E162" i="23" a="1"/>
  <c r="D163" i="23" a="1"/>
  <c r="H162" i="23" l="1"/>
  <c r="E161" i="23"/>
  <c r="F161" i="23" s="1" a="1"/>
  <c r="F161" i="23" s="1"/>
  <c r="G161" i="23" s="1"/>
  <c r="D163" i="23"/>
  <c r="E162" i="23"/>
  <c r="F162" i="23" s="1" a="1"/>
  <c r="F162" i="23" s="1"/>
  <c r="G162" i="23" s="1"/>
  <c r="C163" i="23"/>
  <c r="B164" i="23" a="1"/>
  <c r="B164" i="23" s="1"/>
  <c r="H163" i="23" a="1"/>
  <c r="E163" i="23" a="1"/>
  <c r="D164" i="23" a="1"/>
  <c r="H163" i="23" l="1"/>
  <c r="D164" i="23"/>
  <c r="E163" i="23"/>
  <c r="F163" i="23" s="1" a="1"/>
  <c r="F163" i="23" s="1"/>
  <c r="G163" i="23" s="1"/>
  <c r="B165" i="23" a="1"/>
  <c r="B165" i="23" s="1"/>
  <c r="C164" i="23"/>
  <c r="E164" i="23" a="1"/>
  <c r="H164" i="23" a="1"/>
  <c r="D165" i="23" a="1"/>
  <c r="H164" i="23" l="1"/>
  <c r="D165" i="23"/>
  <c r="E164" i="23"/>
  <c r="F164" i="23" s="1" a="1"/>
  <c r="F164" i="23" s="1"/>
  <c r="G164" i="23" s="1"/>
  <c r="B166" i="23" a="1"/>
  <c r="B166" i="23" s="1"/>
  <c r="C165" i="23"/>
  <c r="H165" i="23" a="1"/>
  <c r="E165" i="23" a="1"/>
  <c r="H166" i="23" a="1"/>
  <c r="H165" i="23" l="1"/>
  <c r="H166" i="23"/>
  <c r="E165" i="23"/>
  <c r="F165" i="23" s="1" a="1"/>
  <c r="F165" i="23" s="1"/>
  <c r="G165" i="23" s="1"/>
  <c r="B167" i="23" a="1"/>
  <c r="B167" i="23" s="1"/>
  <c r="C166" i="23"/>
  <c r="D166" i="23" a="1"/>
  <c r="H167" i="23" a="1"/>
  <c r="D166" i="23" l="1"/>
  <c r="H167" i="23"/>
  <c r="B168" i="23" a="1"/>
  <c r="B168" i="23" s="1"/>
  <c r="C167" i="23"/>
  <c r="E166" i="23" a="1"/>
  <c r="D167" i="23" a="1"/>
  <c r="D168" i="23" a="1"/>
  <c r="D167" i="23" l="1"/>
  <c r="E166" i="23"/>
  <c r="F166" i="23" s="1" a="1"/>
  <c r="F166" i="23" s="1"/>
  <c r="G166" i="23" s="1"/>
  <c r="D168" i="23"/>
  <c r="B169" i="23" a="1"/>
  <c r="B169" i="23" s="1"/>
  <c r="C168" i="23"/>
  <c r="E168" i="23" a="1"/>
  <c r="H168" i="23" a="1"/>
  <c r="E167" i="23" a="1"/>
  <c r="D169" i="23" a="1"/>
  <c r="H168" i="23" l="1"/>
  <c r="E167" i="23"/>
  <c r="F167" i="23" s="1" a="1"/>
  <c r="F167" i="23" s="1"/>
  <c r="G167" i="23" s="1"/>
  <c r="D169" i="23"/>
  <c r="E168" i="23"/>
  <c r="F168" i="23" s="1" a="1"/>
  <c r="F168" i="23" s="1"/>
  <c r="G168" i="23" s="1"/>
  <c r="C169" i="23"/>
  <c r="B170" i="23" a="1"/>
  <c r="B170" i="23" s="1"/>
  <c r="H169" i="23" a="1"/>
  <c r="E169" i="23" a="1"/>
  <c r="H170" i="23" a="1"/>
  <c r="H169" i="23" l="1"/>
  <c r="H170" i="23"/>
  <c r="E169" i="23"/>
  <c r="F169" i="23" s="1" a="1"/>
  <c r="F169" i="23" s="1"/>
  <c r="G169" i="23" s="1"/>
  <c r="C170" i="23"/>
  <c r="B171" i="23" a="1"/>
  <c r="B171" i="23" s="1"/>
  <c r="D171" i="23" a="1"/>
  <c r="D170" i="23" a="1"/>
  <c r="D170" i="23" l="1"/>
  <c r="D171" i="23"/>
  <c r="C171" i="23"/>
  <c r="B172" i="23" a="1"/>
  <c r="B172" i="23" s="1"/>
  <c r="E171" i="23" a="1"/>
  <c r="E170" i="23" a="1"/>
  <c r="H171" i="23" a="1"/>
  <c r="H172" i="23" a="1"/>
  <c r="H171" i="23" l="1"/>
  <c r="E170" i="23"/>
  <c r="F170" i="23" s="1" a="1"/>
  <c r="F170" i="23" s="1"/>
  <c r="G170" i="23" s="1"/>
  <c r="H172" i="23"/>
  <c r="E171" i="23"/>
  <c r="F171" i="23" s="1" a="1"/>
  <c r="F171" i="23" s="1"/>
  <c r="G171" i="23" s="1"/>
  <c r="B173" i="23" a="1"/>
  <c r="B173" i="23" s="1"/>
  <c r="C172" i="23"/>
  <c r="D173" i="23" a="1"/>
  <c r="D172" i="23" a="1"/>
  <c r="D172" i="23" l="1"/>
  <c r="D173" i="23"/>
  <c r="C173" i="23"/>
  <c r="B174" i="23" a="1"/>
  <c r="B174" i="23" s="1"/>
  <c r="H173" i="23" a="1"/>
  <c r="E172" i="23" a="1"/>
  <c r="E173" i="23" a="1"/>
  <c r="D174" i="23" a="1"/>
  <c r="H173" i="23" l="1"/>
  <c r="E172" i="23"/>
  <c r="F172" i="23" s="1" a="1"/>
  <c r="F172" i="23" s="1"/>
  <c r="G172" i="23" s="1"/>
  <c r="D174" i="23"/>
  <c r="E173" i="23"/>
  <c r="F173" i="23" s="1" a="1"/>
  <c r="F173" i="23" s="1"/>
  <c r="G173" i="23" s="1"/>
  <c r="B175" i="23" a="1"/>
  <c r="B175" i="23" s="1"/>
  <c r="C174" i="23"/>
  <c r="H175" i="23" a="1"/>
  <c r="E174" i="23" a="1"/>
  <c r="H174" i="23" a="1"/>
  <c r="H174" i="23" l="1"/>
  <c r="H175" i="23"/>
  <c r="E174" i="23"/>
  <c r="F174" i="23" s="1" a="1"/>
  <c r="F174" i="23" s="1"/>
  <c r="G174" i="23" s="1"/>
  <c r="C175" i="23"/>
  <c r="B176" i="23" a="1"/>
  <c r="B176" i="23" s="1"/>
  <c r="D175" i="23" a="1"/>
  <c r="H176" i="23" a="1"/>
  <c r="D175" i="23" l="1"/>
  <c r="H176" i="23"/>
  <c r="C176" i="23"/>
  <c r="B177" i="23" a="1"/>
  <c r="B177" i="23" s="1"/>
  <c r="E175" i="23" a="1"/>
  <c r="D176" i="23" a="1"/>
  <c r="D177" i="23" a="1"/>
  <c r="D176" i="23" l="1"/>
  <c r="E175" i="23"/>
  <c r="F175" i="23" s="1" a="1"/>
  <c r="F175" i="23" s="1"/>
  <c r="G175" i="23" s="1"/>
  <c r="D177" i="23"/>
  <c r="C177" i="23"/>
  <c r="B178" i="23" a="1"/>
  <c r="B178" i="23" s="1"/>
  <c r="D178" i="23" a="1"/>
  <c r="E176" i="23" a="1"/>
  <c r="H177" i="23" a="1"/>
  <c r="E177" i="23" a="1"/>
  <c r="H177" i="23" l="1"/>
  <c r="E176" i="23"/>
  <c r="F176" i="23" s="1" a="1"/>
  <c r="F176" i="23" s="1"/>
  <c r="G176" i="23" s="1"/>
  <c r="D178" i="23"/>
  <c r="E177" i="23"/>
  <c r="F177" i="23" s="1" a="1"/>
  <c r="F177" i="23" s="1"/>
  <c r="G177" i="23" s="1"/>
  <c r="C178" i="23"/>
  <c r="B179" i="23" a="1"/>
  <c r="B179" i="23" s="1"/>
  <c r="E178" i="23" a="1"/>
  <c r="H178" i="23" a="1"/>
  <c r="H179" i="23" a="1"/>
  <c r="H178" i="23" l="1"/>
  <c r="H179" i="23"/>
  <c r="E178" i="23"/>
  <c r="F178" i="23" s="1" a="1"/>
  <c r="F178" i="23" s="1"/>
  <c r="G178" i="23" s="1"/>
  <c r="B180" i="23" a="1"/>
  <c r="B180" i="23" s="1"/>
  <c r="C179" i="23"/>
  <c r="D179" i="23" a="1"/>
  <c r="D180" i="23" a="1"/>
  <c r="D179" i="23" l="1"/>
  <c r="D180" i="23"/>
  <c r="B181" i="23" a="1"/>
  <c r="B181" i="23" s="1"/>
  <c r="C180" i="23"/>
  <c r="E180" i="23" a="1"/>
  <c r="H180" i="23" a="1"/>
  <c r="E179" i="23" a="1"/>
  <c r="D181" i="23" a="1"/>
  <c r="H180" i="23" l="1"/>
  <c r="E179" i="23"/>
  <c r="F179" i="23" s="1" a="1"/>
  <c r="F179" i="23" s="1"/>
  <c r="G179" i="23" s="1"/>
  <c r="D181" i="23"/>
  <c r="E180" i="23"/>
  <c r="F180" i="23" s="1" a="1"/>
  <c r="F180" i="23" s="1"/>
  <c r="G180" i="23" s="1"/>
  <c r="C181" i="23"/>
  <c r="B182" i="23" a="1"/>
  <c r="B182" i="23" s="1"/>
  <c r="E181" i="23" a="1"/>
  <c r="H181" i="23" a="1"/>
  <c r="D182" i="23" a="1"/>
  <c r="H181" i="23" l="1"/>
  <c r="D182" i="23"/>
  <c r="E181" i="23"/>
  <c r="F181" i="23" s="1" a="1"/>
  <c r="F181" i="23" s="1"/>
  <c r="G181" i="23" s="1"/>
  <c r="C182" i="23"/>
  <c r="B183" i="23" a="1"/>
  <c r="B183" i="23" s="1"/>
  <c r="D183" i="23" a="1"/>
  <c r="E182" i="23" a="1"/>
  <c r="H182" i="23" a="1"/>
  <c r="H182" i="23" l="1"/>
  <c r="D183" i="23"/>
  <c r="E182" i="23"/>
  <c r="F182" i="23" s="1" a="1"/>
  <c r="F182" i="23" s="1"/>
  <c r="G182" i="23" s="1"/>
  <c r="C183" i="23"/>
  <c r="B184" i="23" a="1"/>
  <c r="B184" i="23" s="1"/>
  <c r="H183" i="23" a="1"/>
  <c r="E183" i="23" a="1"/>
  <c r="H184" i="23" a="1"/>
  <c r="H183" i="23" l="1"/>
  <c r="H184" i="23"/>
  <c r="E183" i="23"/>
  <c r="F183" i="23" s="1" a="1"/>
  <c r="F183" i="23" s="1"/>
  <c r="G183" i="23" s="1"/>
  <c r="B185" i="23" a="1"/>
  <c r="B185" i="23" s="1"/>
  <c r="C184" i="23"/>
  <c r="D184" i="23" a="1"/>
  <c r="H185" i="23" a="1"/>
  <c r="D184" i="23" l="1"/>
  <c r="H185" i="23"/>
  <c r="C185" i="23"/>
  <c r="B186" i="23" a="1"/>
  <c r="B186" i="23" s="1"/>
  <c r="E184" i="23" a="1"/>
  <c r="D185" i="23" a="1"/>
  <c r="H186" i="23" a="1"/>
  <c r="D185" i="23" l="1"/>
  <c r="E184" i="23"/>
  <c r="F184" i="23" s="1" a="1"/>
  <c r="F184" i="23" s="1"/>
  <c r="G184" i="23" s="1"/>
  <c r="H186" i="23"/>
  <c r="C186" i="23"/>
  <c r="B187" i="23" a="1"/>
  <c r="B187" i="23" s="1"/>
  <c r="D186" i="23" a="1"/>
  <c r="E185" i="23" a="1"/>
  <c r="D187" i="23" a="1"/>
  <c r="D186" i="23" l="1"/>
  <c r="E185" i="23"/>
  <c r="F185" i="23" s="1" a="1"/>
  <c r="F185" i="23" s="1"/>
  <c r="G185" i="23" s="1"/>
  <c r="D187" i="23"/>
  <c r="C187" i="23"/>
  <c r="B188" i="23" a="1"/>
  <c r="B188" i="23" s="1"/>
  <c r="H188" i="23" a="1"/>
  <c r="H187" i="23" a="1"/>
  <c r="E186" i="23" a="1"/>
  <c r="E187" i="23" a="1"/>
  <c r="H187" i="23" l="1"/>
  <c r="E186" i="23"/>
  <c r="F186" i="23" s="1" a="1"/>
  <c r="F186" i="23" s="1"/>
  <c r="G186" i="23" s="1"/>
  <c r="H188" i="23"/>
  <c r="E187" i="23"/>
  <c r="F187" i="23" s="1" a="1"/>
  <c r="F187" i="23" s="1"/>
  <c r="G187" i="23" s="1"/>
  <c r="B189" i="23" a="1"/>
  <c r="B189" i="23" s="1"/>
  <c r="C188" i="23"/>
  <c r="H189" i="23" a="1"/>
  <c r="D188" i="23" a="1"/>
  <c r="D188" i="23" l="1"/>
  <c r="H189" i="23"/>
  <c r="B190" i="23" a="1"/>
  <c r="B190" i="23" s="1"/>
  <c r="C189" i="23"/>
  <c r="D189" i="23" a="1"/>
  <c r="E188" i="23" a="1"/>
  <c r="H190" i="23" a="1"/>
  <c r="D189" i="23" l="1"/>
  <c r="E188" i="23"/>
  <c r="F188" i="23" s="1" a="1"/>
  <c r="F188" i="23" s="1"/>
  <c r="G188" i="23" s="1"/>
  <c r="H190" i="23"/>
  <c r="B191" i="23" a="1"/>
  <c r="B191" i="23" s="1"/>
  <c r="C190" i="23"/>
  <c r="E189" i="23" a="1"/>
  <c r="D190" i="23" a="1"/>
  <c r="H191" i="23" a="1"/>
  <c r="D190" i="23" l="1"/>
  <c r="E189" i="23"/>
  <c r="F189" i="23" s="1" a="1"/>
  <c r="F189" i="23" s="1"/>
  <c r="G189" i="23" s="1"/>
  <c r="H191" i="23"/>
  <c r="C191" i="23"/>
  <c r="B192" i="23" a="1"/>
  <c r="B192" i="23" s="1"/>
  <c r="D191" i="23" a="1"/>
  <c r="E190" i="23" a="1"/>
  <c r="D192" i="23" a="1"/>
  <c r="D191" i="23" l="1"/>
  <c r="E190" i="23"/>
  <c r="F190" i="23" s="1" a="1"/>
  <c r="F190" i="23" s="1"/>
  <c r="G190" i="23" s="1"/>
  <c r="D192" i="23"/>
  <c r="B193" i="23" a="1"/>
  <c r="B193" i="23" s="1"/>
  <c r="C192" i="23"/>
  <c r="E191" i="23" a="1"/>
  <c r="H192" i="23" a="1"/>
  <c r="E192" i="23" a="1"/>
  <c r="H193" i="23" a="1"/>
  <c r="E191" i="23" l="1"/>
  <c r="F191" i="23" s="1" a="1"/>
  <c r="F191" i="23" s="1"/>
  <c r="G191" i="23" s="1"/>
  <c r="H192" i="23"/>
  <c r="H193" i="23"/>
  <c r="E192" i="23"/>
  <c r="F192" i="23" s="1" a="1"/>
  <c r="F192" i="23" s="1"/>
  <c r="G192" i="23" s="1"/>
  <c r="C193" i="23"/>
  <c r="B194" i="23" a="1"/>
  <c r="B194" i="23" s="1"/>
  <c r="D193" i="23" a="1"/>
  <c r="H194" i="23" a="1"/>
  <c r="D193" i="23" l="1"/>
  <c r="H194" i="23"/>
  <c r="C194" i="23"/>
  <c r="B195" i="23" a="1"/>
  <c r="B195" i="23" s="1"/>
  <c r="D194" i="23" a="1"/>
  <c r="E193" i="23" a="1"/>
  <c r="D195" i="23" a="1"/>
  <c r="D194" i="23" l="1"/>
  <c r="E193" i="23"/>
  <c r="F193" i="23" s="1" a="1"/>
  <c r="F193" i="23" s="1"/>
  <c r="G193" i="23" s="1"/>
  <c r="D195" i="23"/>
  <c r="B196" i="23" a="1"/>
  <c r="B196" i="23" s="1"/>
  <c r="C195" i="23"/>
  <c r="H195" i="23" a="1"/>
  <c r="E194" i="23" a="1"/>
  <c r="E195" i="23" a="1"/>
  <c r="D196" i="23" a="1"/>
  <c r="H195" i="23" l="1"/>
  <c r="E194" i="23"/>
  <c r="F194" i="23" s="1" a="1"/>
  <c r="F194" i="23" s="1"/>
  <c r="G194" i="23" s="1"/>
  <c r="D196" i="23"/>
  <c r="E195" i="23"/>
  <c r="F195" i="23" s="1" a="1"/>
  <c r="F195" i="23" s="1"/>
  <c r="G195" i="23" s="1"/>
  <c r="C196" i="23"/>
  <c r="B197" i="23" a="1"/>
  <c r="B197" i="23" s="1"/>
  <c r="E196" i="23" a="1"/>
  <c r="H196" i="23" a="1"/>
  <c r="H197" i="23" a="1"/>
  <c r="H196" i="23" l="1"/>
  <c r="H197" i="23"/>
  <c r="E196" i="23"/>
  <c r="F196" i="23" s="1" a="1"/>
  <c r="F196" i="23" s="1"/>
  <c r="G196" i="23" s="1"/>
  <c r="B198" i="23" a="1"/>
  <c r="B198" i="23" s="1"/>
  <c r="C197" i="23"/>
  <c r="D197" i="23" a="1"/>
  <c r="D198" i="23" a="1"/>
  <c r="D197" i="23" l="1"/>
  <c r="D198" i="23"/>
  <c r="B199" i="23" a="1"/>
  <c r="B199" i="23" s="1"/>
  <c r="C198" i="23"/>
  <c r="E198" i="23" a="1"/>
  <c r="E197" i="23" a="1"/>
  <c r="H198" i="23" a="1"/>
  <c r="D199" i="23" a="1"/>
  <c r="H198" i="23" l="1"/>
  <c r="E197" i="23"/>
  <c r="F197" i="23" s="1" a="1"/>
  <c r="F197" i="23" s="1"/>
  <c r="G197" i="23" s="1"/>
  <c r="D199" i="23"/>
  <c r="E198" i="23"/>
  <c r="F198" i="23" s="1" a="1"/>
  <c r="F198" i="23" s="1"/>
  <c r="G198" i="23" s="1"/>
  <c r="B200" i="23" a="1"/>
  <c r="B200" i="23" s="1"/>
  <c r="C199" i="23"/>
  <c r="D200" i="23" a="1"/>
  <c r="E199" i="23" a="1"/>
  <c r="H199" i="23" a="1"/>
  <c r="H199" i="23" l="1"/>
  <c r="D200" i="23"/>
  <c r="E199" i="23"/>
  <c r="F199" i="23" s="1" a="1"/>
  <c r="F199" i="23" s="1"/>
  <c r="G199" i="23" s="1"/>
  <c r="C200" i="23"/>
  <c r="B201" i="23" a="1"/>
  <c r="B201" i="23" s="1"/>
  <c r="H200" i="23" a="1"/>
  <c r="E200" i="23" a="1"/>
  <c r="D201" i="23" a="1"/>
  <c r="H200" i="23" l="1"/>
  <c r="D201" i="23"/>
  <c r="E200" i="23"/>
  <c r="F200" i="23" s="1" a="1"/>
  <c r="F200" i="23" s="1"/>
  <c r="G200" i="23" s="1"/>
  <c r="C201" i="23"/>
  <c r="B202" i="23" a="1"/>
  <c r="B202" i="23" s="1"/>
  <c r="H202" i="23" a="1"/>
  <c r="H201" i="23" a="1"/>
  <c r="E201" i="23" a="1"/>
  <c r="H201" i="23" l="1"/>
  <c r="H202" i="23"/>
  <c r="E201" i="23"/>
  <c r="F201" i="23" s="1" a="1"/>
  <c r="F201" i="23" s="1"/>
  <c r="G201" i="23" s="1"/>
  <c r="C202" i="23"/>
  <c r="B203" i="23" a="1"/>
  <c r="B203" i="23" s="1"/>
  <c r="D202" i="23" a="1"/>
  <c r="H203" i="23" a="1"/>
  <c r="D202" i="23" l="1"/>
  <c r="H203" i="23"/>
  <c r="B204" i="23" a="1"/>
  <c r="B204" i="23" s="1"/>
  <c r="C203" i="23"/>
  <c r="D203" i="23" a="1"/>
  <c r="E202" i="23" a="1"/>
  <c r="H204" i="23" a="1"/>
  <c r="D203" i="23" l="1"/>
  <c r="E202" i="23"/>
  <c r="F202" i="23" s="1" a="1"/>
  <c r="F202" i="23" s="1"/>
  <c r="G202" i="23" s="1"/>
  <c r="H204" i="23"/>
  <c r="C204" i="23"/>
  <c r="B205" i="23" a="1"/>
  <c r="B205" i="23" s="1"/>
  <c r="E203" i="23" a="1"/>
  <c r="D204" i="23" a="1"/>
  <c r="D205" i="23" a="1"/>
  <c r="D204" i="23" l="1"/>
  <c r="E203" i="23"/>
  <c r="F203" i="23" s="1" a="1"/>
  <c r="F203" i="23" s="1"/>
  <c r="G203" i="23" s="1"/>
  <c r="D205" i="23"/>
  <c r="B206" i="23" a="1"/>
  <c r="B206" i="23" s="1"/>
  <c r="C205" i="23"/>
  <c r="E205" i="23" a="1"/>
  <c r="E204" i="23" a="1"/>
  <c r="H205" i="23" a="1"/>
  <c r="H206" i="23" a="1"/>
  <c r="H205" i="23" l="1"/>
  <c r="E204" i="23"/>
  <c r="F204" i="23" s="1" a="1"/>
  <c r="F204" i="23" s="1"/>
  <c r="G204" i="23" s="1"/>
  <c r="H206" i="23"/>
  <c r="E205" i="23"/>
  <c r="F205" i="23" s="1" a="1"/>
  <c r="F205" i="23" s="1"/>
  <c r="G205" i="23" s="1"/>
  <c r="C206" i="23"/>
  <c r="B207" i="23" a="1"/>
  <c r="B207" i="23" s="1"/>
  <c r="D206" i="23" a="1"/>
  <c r="H207" i="23" a="1"/>
  <c r="D206" i="23" l="1"/>
  <c r="H207" i="23"/>
  <c r="B208" i="23" a="1"/>
  <c r="B208" i="23" s="1"/>
  <c r="C207" i="23"/>
  <c r="D207" i="23" a="1"/>
  <c r="E206" i="23" a="1"/>
  <c r="D208" i="23" a="1"/>
  <c r="D207" i="23" l="1"/>
  <c r="E206" i="23"/>
  <c r="F206" i="23" s="1" a="1"/>
  <c r="F206" i="23" s="1"/>
  <c r="G206" i="23" s="1"/>
  <c r="D208" i="23"/>
  <c r="B209" i="23" a="1"/>
  <c r="B209" i="23" s="1"/>
  <c r="C208" i="23"/>
  <c r="E208" i="23" a="1"/>
  <c r="E207" i="23" a="1"/>
  <c r="H208" i="23" a="1"/>
  <c r="H209" i="23" a="1"/>
  <c r="H208" i="23" l="1"/>
  <c r="E207" i="23"/>
  <c r="F207" i="23" s="1" a="1"/>
  <c r="F207" i="23" s="1"/>
  <c r="G207" i="23" s="1"/>
  <c r="H209" i="23"/>
  <c r="E208" i="23"/>
  <c r="F208" i="23" s="1" a="1"/>
  <c r="F208" i="23" s="1"/>
  <c r="G208" i="23" s="1"/>
  <c r="C209" i="23"/>
  <c r="B210" i="23" a="1"/>
  <c r="B210" i="23" s="1"/>
  <c r="D209" i="23" a="1"/>
  <c r="H210" i="23" a="1"/>
  <c r="D209" i="23" l="1"/>
  <c r="H210" i="23"/>
  <c r="B211" i="23" a="1"/>
  <c r="B211" i="23" s="1"/>
  <c r="C210" i="23"/>
  <c r="D210" i="23" a="1"/>
  <c r="E209" i="23" a="1"/>
  <c r="H211" i="23" a="1"/>
  <c r="D210" i="23" l="1"/>
  <c r="E209" i="23"/>
  <c r="F209" i="23" s="1" a="1"/>
  <c r="F209" i="23" s="1"/>
  <c r="G209" i="23" s="1"/>
  <c r="H211" i="23"/>
  <c r="C211" i="23"/>
  <c r="B212" i="23" a="1"/>
  <c r="B212" i="23" s="1"/>
  <c r="D211" i="23" a="1"/>
  <c r="E210" i="23" a="1"/>
  <c r="H212" i="23" a="1"/>
  <c r="D211" i="23" l="1"/>
  <c r="E210" i="23"/>
  <c r="F210" i="23" s="1" a="1"/>
  <c r="F210" i="23" s="1"/>
  <c r="G210" i="23" s="1"/>
  <c r="H212" i="23"/>
  <c r="B213" i="23" a="1"/>
  <c r="B213" i="23" s="1"/>
  <c r="C212" i="23"/>
  <c r="E211" i="23" a="1"/>
  <c r="D212" i="23" a="1"/>
  <c r="D213" i="23" a="1"/>
  <c r="D212" i="23" l="1"/>
  <c r="E211" i="23"/>
  <c r="F211" i="23" s="1" a="1"/>
  <c r="F211" i="23" s="1"/>
  <c r="G211" i="23" s="1"/>
  <c r="D213" i="23"/>
  <c r="C213" i="23"/>
  <c r="B214" i="23" a="1"/>
  <c r="B214" i="23" s="1"/>
  <c r="E213" i="23" a="1"/>
  <c r="E212" i="23" a="1"/>
  <c r="H213" i="23" a="1"/>
  <c r="H214" i="23" a="1"/>
  <c r="H213" i="23" l="1"/>
  <c r="E212" i="23"/>
  <c r="F212" i="23" s="1" a="1"/>
  <c r="F212" i="23" s="1"/>
  <c r="G212" i="23" s="1"/>
  <c r="H214" i="23"/>
  <c r="E213" i="23"/>
  <c r="F213" i="23" s="1" a="1"/>
  <c r="F213" i="23" s="1"/>
  <c r="G213" i="23" s="1"/>
  <c r="B215" i="23" a="1"/>
  <c r="B215" i="23" s="1"/>
  <c r="C214" i="23"/>
  <c r="D214" i="23" a="1"/>
  <c r="D215" i="23" a="1"/>
  <c r="D214" i="23" l="1"/>
  <c r="D215" i="23"/>
  <c r="C215" i="23"/>
  <c r="B216" i="23" a="1"/>
  <c r="B216" i="23" s="1"/>
  <c r="E215" i="23" a="1"/>
  <c r="H215" i="23" a="1"/>
  <c r="E214" i="23" a="1"/>
  <c r="D216" i="23" a="1"/>
  <c r="H215" i="23" l="1"/>
  <c r="E214" i="23"/>
  <c r="F214" i="23" s="1" a="1"/>
  <c r="F214" i="23" s="1"/>
  <c r="G214" i="23" s="1"/>
  <c r="D216" i="23"/>
  <c r="E215" i="23"/>
  <c r="F215" i="23" s="1" a="1"/>
  <c r="F215" i="23" s="1"/>
  <c r="G215" i="23" s="1"/>
  <c r="B217" i="23" a="1"/>
  <c r="B217" i="23" s="1"/>
  <c r="C216" i="23"/>
  <c r="D217" i="23" a="1"/>
  <c r="E216" i="23" a="1"/>
  <c r="H216" i="23" a="1"/>
  <c r="H216" i="23" l="1"/>
  <c r="D217" i="23"/>
  <c r="E216" i="23"/>
  <c r="F216" i="23" s="1" a="1"/>
  <c r="F216" i="23" s="1"/>
  <c r="G216" i="23" s="1"/>
  <c r="C217" i="23"/>
  <c r="B218" i="23" a="1"/>
  <c r="B218" i="23" s="1"/>
  <c r="E217" i="23" a="1"/>
  <c r="H217" i="23" a="1"/>
  <c r="H218" i="23" a="1"/>
  <c r="H217" i="23" l="1"/>
  <c r="H218" i="23"/>
  <c r="E217" i="23"/>
  <c r="F217" i="23" s="1" a="1"/>
  <c r="F217" i="23" s="1"/>
  <c r="G217" i="23" s="1"/>
  <c r="B219" i="23" a="1"/>
  <c r="B219" i="23" s="1"/>
  <c r="C218" i="23"/>
  <c r="D218" i="23" a="1"/>
  <c r="D219" i="23" a="1"/>
  <c r="D218" i="23" l="1"/>
  <c r="D219" i="23"/>
  <c r="C219" i="23"/>
  <c r="B220" i="23" a="1"/>
  <c r="B220" i="23" s="1"/>
  <c r="E219" i="23" a="1"/>
  <c r="H219" i="23" a="1"/>
  <c r="E218" i="23" a="1"/>
  <c r="D220" i="23" a="1"/>
  <c r="H219" i="23" l="1"/>
  <c r="E218" i="23"/>
  <c r="F218" i="23" s="1" a="1"/>
  <c r="F218" i="23" s="1"/>
  <c r="G218" i="23" s="1"/>
  <c r="D220" i="23"/>
  <c r="E219" i="23"/>
  <c r="F219" i="23" s="1" a="1"/>
  <c r="F219" i="23" s="1"/>
  <c r="G219" i="23" s="1"/>
  <c r="B221" i="23" a="1"/>
  <c r="B221" i="23" s="1"/>
  <c r="C220" i="23"/>
  <c r="H221" i="23" a="1"/>
  <c r="H220" i="23" a="1"/>
  <c r="E220" i="23" a="1"/>
  <c r="H220" i="23" l="1"/>
  <c r="H221" i="23"/>
  <c r="E220" i="23"/>
  <c r="F220" i="23" s="1" a="1"/>
  <c r="F220" i="23" s="1"/>
  <c r="G220" i="23" s="1"/>
  <c r="B222" i="23" a="1"/>
  <c r="B222" i="23" s="1"/>
  <c r="C221" i="23"/>
  <c r="D221" i="23" a="1"/>
  <c r="H222" i="23" a="1"/>
  <c r="D221" i="23" l="1"/>
  <c r="H222" i="23"/>
  <c r="B223" i="23" a="1"/>
  <c r="B223" i="23" s="1"/>
  <c r="C222" i="23"/>
  <c r="D222" i="23" a="1"/>
  <c r="E221" i="23" a="1"/>
  <c r="D223" i="23" a="1"/>
  <c r="D222" i="23" l="1"/>
  <c r="E221" i="23"/>
  <c r="F221" i="23" s="1" a="1"/>
  <c r="F221" i="23" s="1"/>
  <c r="G221" i="23" s="1"/>
  <c r="D223" i="23"/>
  <c r="B224" i="23" a="1"/>
  <c r="B224" i="23" s="1"/>
  <c r="C223" i="23"/>
  <c r="E223" i="23" a="1"/>
  <c r="E222" i="23" a="1"/>
  <c r="H223" i="23" a="1"/>
  <c r="H224" i="23" a="1"/>
  <c r="H223" i="23" l="1"/>
  <c r="E222" i="23"/>
  <c r="F222" i="23" s="1" a="1"/>
  <c r="F222" i="23" s="1"/>
  <c r="G222" i="23" s="1"/>
  <c r="H224" i="23"/>
  <c r="E223" i="23"/>
  <c r="F223" i="23" s="1" a="1"/>
  <c r="F223" i="23" s="1"/>
  <c r="G223" i="23" s="1"/>
  <c r="C224" i="23"/>
  <c r="B225" i="23" a="1"/>
  <c r="B225" i="23" s="1"/>
  <c r="D224" i="23" a="1"/>
  <c r="D225" i="23" a="1"/>
  <c r="D224" i="23" l="1"/>
  <c r="D225" i="23"/>
  <c r="B226" i="23" a="1"/>
  <c r="B226" i="23" s="1"/>
  <c r="C225" i="23"/>
  <c r="H225" i="23" a="1"/>
  <c r="E224" i="23" a="1"/>
  <c r="E225" i="23" a="1"/>
  <c r="D226" i="23" a="1"/>
  <c r="H225" i="23" l="1"/>
  <c r="E224" i="23"/>
  <c r="F224" i="23" s="1" a="1"/>
  <c r="F224" i="23" s="1"/>
  <c r="G224" i="23" s="1"/>
  <c r="D226" i="23"/>
  <c r="E225" i="23"/>
  <c r="F225" i="23" s="1" a="1"/>
  <c r="F225" i="23" s="1"/>
  <c r="G225" i="23" s="1"/>
  <c r="C226" i="23"/>
  <c r="B227" i="23" a="1"/>
  <c r="B227" i="23" s="1"/>
  <c r="H226" i="23" a="1"/>
  <c r="E226" i="23" a="1"/>
  <c r="D227" i="23" a="1"/>
  <c r="H226" i="23" l="1"/>
  <c r="D227" i="23"/>
  <c r="E226" i="23"/>
  <c r="F226" i="23" s="1" a="1"/>
  <c r="F226" i="23" s="1"/>
  <c r="G226" i="23" s="1"/>
  <c r="B228" i="23" a="1"/>
  <c r="B228" i="23" s="1"/>
  <c r="C227" i="23"/>
  <c r="H227" i="23" a="1"/>
  <c r="E227" i="23" a="1"/>
  <c r="D228" i="23" a="1"/>
  <c r="H227" i="23" l="1"/>
  <c r="D228" i="23"/>
  <c r="E227" i="23"/>
  <c r="F227" i="23" s="1" a="1"/>
  <c r="F227" i="23" s="1"/>
  <c r="G227" i="23" s="1"/>
  <c r="B229" i="23" a="1"/>
  <c r="B229" i="23" s="1"/>
  <c r="C228" i="23"/>
  <c r="E228" i="23" a="1"/>
  <c r="H228" i="23" a="1"/>
  <c r="H229" i="23" a="1"/>
  <c r="H228" i="23" l="1"/>
  <c r="H229" i="23"/>
  <c r="E228" i="23"/>
  <c r="F228" i="23" s="1" a="1"/>
  <c r="F228" i="23" s="1"/>
  <c r="G228" i="23" s="1"/>
  <c r="B230" i="23" a="1"/>
  <c r="B230" i="23" s="1"/>
  <c r="C229" i="23"/>
  <c r="D229" i="23" a="1"/>
  <c r="H230" i="23" a="1"/>
  <c r="D229" i="23" l="1"/>
  <c r="H230" i="23"/>
  <c r="C230" i="23"/>
  <c r="B231" i="23" a="1"/>
  <c r="B231" i="23" s="1"/>
  <c r="D230" i="23" a="1"/>
  <c r="E229" i="23" a="1"/>
  <c r="D231" i="23" a="1"/>
  <c r="E229" i="23" l="1"/>
  <c r="F229" i="23" s="1" a="1"/>
  <c r="F229" i="23" s="1"/>
  <c r="G229" i="23" s="1"/>
  <c r="D230" i="23"/>
  <c r="D231" i="23"/>
  <c r="B232" i="23" a="1"/>
  <c r="B232" i="23" s="1"/>
  <c r="C231" i="23"/>
  <c r="E230" i="23" a="1"/>
  <c r="E231" i="23" a="1"/>
  <c r="H231" i="23" a="1"/>
  <c r="H232" i="23" a="1"/>
  <c r="E230" i="23" l="1"/>
  <c r="F230" i="23" s="1" a="1"/>
  <c r="F230" i="23" s="1"/>
  <c r="G230" i="23" s="1"/>
  <c r="H231" i="23"/>
  <c r="H232" i="23"/>
  <c r="E231" i="23"/>
  <c r="F231" i="23" s="1" a="1"/>
  <c r="F231" i="23" s="1"/>
  <c r="G231" i="23" s="1"/>
  <c r="C232" i="23"/>
  <c r="B233" i="23" a="1"/>
  <c r="B233" i="23" s="1"/>
  <c r="D232" i="23" a="1"/>
  <c r="D233" i="23" a="1"/>
  <c r="D232" i="23" l="1"/>
  <c r="D233" i="23"/>
  <c r="B234" i="23" a="1"/>
  <c r="B234" i="23" s="1"/>
  <c r="C233" i="23"/>
  <c r="E232" i="23" a="1"/>
  <c r="H233" i="23" a="1"/>
  <c r="E233" i="23" a="1"/>
  <c r="H234" i="23" a="1"/>
  <c r="E232" i="23" l="1"/>
  <c r="F232" i="23" s="1" a="1"/>
  <c r="F232" i="23" s="1"/>
  <c r="G232" i="23" s="1"/>
  <c r="H233" i="23"/>
  <c r="H234" i="23"/>
  <c r="E233" i="23"/>
  <c r="F233" i="23" s="1" a="1"/>
  <c r="F233" i="23" s="1"/>
  <c r="G233" i="23" s="1"/>
  <c r="C234" i="23"/>
  <c r="B235" i="23" a="1"/>
  <c r="B235" i="23" s="1"/>
  <c r="D234" i="23" a="1"/>
  <c r="D235" i="23" a="1"/>
  <c r="D234" i="23" l="1"/>
  <c r="D235" i="23"/>
  <c r="B236" i="23" a="1"/>
  <c r="B236" i="23" s="1"/>
  <c r="C235" i="23"/>
  <c r="E234" i="23" a="1"/>
  <c r="E235" i="23" a="1"/>
  <c r="H235" i="23" a="1"/>
  <c r="H236" i="23" a="1"/>
  <c r="E234" i="23" l="1"/>
  <c r="F234" i="23" s="1" a="1"/>
  <c r="F234" i="23" s="1"/>
  <c r="G234" i="23" s="1"/>
  <c r="H235" i="23"/>
  <c r="H236" i="23"/>
  <c r="E235" i="23"/>
  <c r="F235" i="23" s="1" a="1"/>
  <c r="F235" i="23" s="1"/>
  <c r="G235" i="23" s="1"/>
  <c r="B237" i="23" a="1"/>
  <c r="B237" i="23" s="1"/>
  <c r="C236" i="23"/>
  <c r="D236" i="23" a="1"/>
  <c r="H237" i="23" a="1"/>
  <c r="D236" i="23" l="1"/>
  <c r="H237" i="23"/>
  <c r="B238" i="23" a="1"/>
  <c r="B238" i="23" s="1"/>
  <c r="C237" i="23"/>
  <c r="D237" i="23" a="1"/>
  <c r="E236" i="23" a="1"/>
  <c r="H238" i="23" a="1"/>
  <c r="D237" i="23" l="1"/>
  <c r="E236" i="23"/>
  <c r="F236" i="23" s="1" a="1"/>
  <c r="F236" i="23" s="1"/>
  <c r="G236" i="23" s="1"/>
  <c r="H238" i="23"/>
  <c r="B239" i="23" a="1"/>
  <c r="B239" i="23" s="1"/>
  <c r="C238" i="23"/>
  <c r="D238" i="23" a="1"/>
  <c r="E237" i="23" a="1"/>
  <c r="H239" i="23" a="1"/>
  <c r="D238" i="23" l="1"/>
  <c r="E237" i="23"/>
  <c r="F237" i="23" s="1" a="1"/>
  <c r="F237" i="23" s="1"/>
  <c r="G237" i="23" s="1"/>
  <c r="H239" i="23"/>
  <c r="C239" i="23"/>
  <c r="B240" i="23" a="1"/>
  <c r="B240" i="23" s="1"/>
  <c r="D239" i="23" a="1"/>
  <c r="E238" i="23" a="1"/>
  <c r="D240" i="23" a="1"/>
  <c r="E238" i="23" l="1"/>
  <c r="F238" i="23" s="1" a="1"/>
  <c r="F238" i="23" s="1"/>
  <c r="G238" i="23" s="1"/>
  <c r="D239" i="23"/>
  <c r="D240" i="23"/>
  <c r="B241" i="23" a="1"/>
  <c r="B241" i="23" s="1"/>
  <c r="C240" i="23"/>
  <c r="E240" i="23" a="1"/>
  <c r="E239" i="23" a="1"/>
  <c r="H240" i="23" a="1"/>
  <c r="H241" i="23" a="1"/>
  <c r="E239" i="23" l="1"/>
  <c r="F239" i="23" s="1" a="1"/>
  <c r="F239" i="23" s="1"/>
  <c r="G239" i="23" s="1"/>
  <c r="H240" i="23"/>
  <c r="H241" i="23"/>
  <c r="E240" i="23"/>
  <c r="F240" i="23" s="1" a="1"/>
  <c r="F240" i="23" s="1"/>
  <c r="G240" i="23" s="1"/>
  <c r="C241" i="23"/>
  <c r="B242" i="23" a="1"/>
  <c r="B242" i="23" s="1"/>
  <c r="D241" i="23" a="1"/>
  <c r="D242" i="23" a="1"/>
  <c r="D241" i="23" l="1"/>
  <c r="D242" i="23"/>
  <c r="C242" i="23"/>
  <c r="B243" i="23" a="1"/>
  <c r="B243" i="23" s="1"/>
  <c r="E241" i="23" a="1"/>
  <c r="H242" i="23" a="1"/>
  <c r="E242" i="23" a="1"/>
  <c r="D243" i="23" a="1"/>
  <c r="E241" i="23" l="1"/>
  <c r="F241" i="23" s="1" a="1"/>
  <c r="F241" i="23" s="1"/>
  <c r="G241" i="23" s="1"/>
  <c r="H242" i="23"/>
  <c r="D243" i="23"/>
  <c r="E242" i="23"/>
  <c r="F242" i="23" s="1" a="1"/>
  <c r="F242" i="23" s="1"/>
  <c r="G242" i="23" s="1"/>
  <c r="B244" i="23" a="1"/>
  <c r="B244" i="23" s="1"/>
  <c r="C243" i="23"/>
  <c r="E243" i="23" a="1"/>
  <c r="H243" i="23" a="1"/>
  <c r="D244" i="23" a="1"/>
  <c r="H243" i="23" l="1"/>
  <c r="D244" i="23"/>
  <c r="E243" i="23"/>
  <c r="F243" i="23" s="1" a="1"/>
  <c r="F243" i="23" s="1"/>
  <c r="G243" i="23" s="1"/>
  <c r="C244" i="23"/>
  <c r="B245" i="23" a="1"/>
  <c r="B245" i="23" s="1"/>
  <c r="E244" i="23" a="1"/>
  <c r="H244" i="23" a="1"/>
  <c r="D245" i="23" a="1"/>
  <c r="H244" i="23" l="1"/>
  <c r="D245" i="23"/>
  <c r="E244" i="23"/>
  <c r="F244" i="23" s="1" a="1"/>
  <c r="F244" i="23" s="1"/>
  <c r="G244" i="23" s="1"/>
  <c r="B246" i="23" a="1"/>
  <c r="B246" i="23" s="1"/>
  <c r="C245" i="23"/>
  <c r="H245" i="23" a="1"/>
  <c r="E245" i="23" a="1"/>
  <c r="D246" i="23" a="1"/>
  <c r="H245" i="23" l="1"/>
  <c r="D246" i="23"/>
  <c r="E245" i="23"/>
  <c r="F245" i="23" s="1" a="1"/>
  <c r="F245" i="23" s="1"/>
  <c r="G245" i="23" s="1"/>
  <c r="C246" i="23"/>
  <c r="B247" i="23" a="1"/>
  <c r="B247" i="23" s="1"/>
  <c r="E246" i="23" a="1"/>
  <c r="H246" i="23" a="1"/>
  <c r="D247" i="23" a="1"/>
  <c r="H246" i="23" l="1"/>
  <c r="D247" i="23"/>
  <c r="E246" i="23"/>
  <c r="F246" i="23" s="1" a="1"/>
  <c r="F246" i="23" s="1"/>
  <c r="G246" i="23" s="1"/>
  <c r="C247" i="23"/>
  <c r="B248" i="23" a="1"/>
  <c r="B248" i="23" s="1"/>
  <c r="E247" i="23" a="1"/>
  <c r="H247" i="23" a="1"/>
  <c r="D248" i="23" a="1"/>
  <c r="H247" i="23" l="1"/>
  <c r="D248" i="23"/>
  <c r="E247" i="23"/>
  <c r="F247" i="23" s="1" a="1"/>
  <c r="F247" i="23" s="1"/>
  <c r="G247" i="23" s="1"/>
  <c r="C248" i="23"/>
  <c r="B249" i="23" a="1"/>
  <c r="B249" i="23" s="1"/>
  <c r="E248" i="23" a="1"/>
  <c r="H248" i="23" a="1"/>
  <c r="D249" i="23" a="1"/>
  <c r="H248" i="23" l="1"/>
  <c r="D249" i="23"/>
  <c r="E248" i="23"/>
  <c r="F248" i="23" s="1" a="1"/>
  <c r="F248" i="23" s="1"/>
  <c r="G248" i="23" s="1"/>
  <c r="C249" i="23"/>
  <c r="B250" i="23" a="1"/>
  <c r="B250" i="23" s="1"/>
  <c r="H249" i="23" a="1"/>
  <c r="E249" i="23" a="1"/>
  <c r="H250" i="23" a="1"/>
  <c r="H249" i="23" l="1"/>
  <c r="H250" i="23"/>
  <c r="E249" i="23"/>
  <c r="F249" i="23" s="1" a="1"/>
  <c r="F249" i="23" s="1"/>
  <c r="G249" i="23" s="1"/>
  <c r="C250" i="23"/>
  <c r="B251" i="23" a="1"/>
  <c r="B251" i="23" s="1"/>
  <c r="D250" i="23" a="1"/>
  <c r="D251" i="23" a="1"/>
  <c r="D250" i="23" l="1"/>
  <c r="D251" i="23"/>
  <c r="C251" i="23"/>
  <c r="B252" i="23" a="1"/>
  <c r="B252" i="23" s="1"/>
  <c r="E251" i="23" a="1"/>
  <c r="H251" i="23" a="1"/>
  <c r="E250" i="23" a="1"/>
  <c r="H252" i="23" a="1"/>
  <c r="H251" i="23" l="1"/>
  <c r="E250" i="23"/>
  <c r="F250" i="23" s="1" a="1"/>
  <c r="F250" i="23" s="1"/>
  <c r="G250" i="23" s="1"/>
  <c r="H252" i="23"/>
  <c r="E251" i="23"/>
  <c r="F251" i="23" s="1" a="1"/>
  <c r="F251" i="23" s="1"/>
  <c r="G251" i="23" s="1"/>
  <c r="B253" i="23" a="1"/>
  <c r="B253" i="23" s="1"/>
  <c r="C252" i="23"/>
  <c r="D252" i="23" a="1"/>
  <c r="H253" i="23" a="1"/>
  <c r="D252" i="23" l="1"/>
  <c r="H253" i="23"/>
  <c r="C253" i="23"/>
  <c r="B254" i="23" a="1"/>
  <c r="B254" i="23" s="1"/>
  <c r="E252" i="23" a="1"/>
  <c r="D253" i="23" a="1"/>
  <c r="D254" i="23" a="1"/>
  <c r="D253" i="23" l="1"/>
  <c r="E252" i="23"/>
  <c r="F252" i="23" s="1" a="1"/>
  <c r="F252" i="23" s="1"/>
  <c r="G252" i="23" s="1"/>
  <c r="D254" i="23"/>
  <c r="C254" i="23"/>
  <c r="B255" i="23" a="1"/>
  <c r="B255" i="23" s="1"/>
  <c r="H255" i="23" a="1"/>
  <c r="H254" i="23" a="1"/>
  <c r="E254" i="23" a="1"/>
  <c r="E253" i="23" a="1"/>
  <c r="H254" i="23" l="1"/>
  <c r="E253" i="23"/>
  <c r="F253" i="23" s="1" a="1"/>
  <c r="F253" i="23" s="1"/>
  <c r="G253" i="23" s="1"/>
  <c r="H255" i="23"/>
  <c r="E254" i="23"/>
  <c r="F254" i="23" s="1" a="1"/>
  <c r="F254" i="23" s="1"/>
  <c r="G254" i="23" s="1"/>
  <c r="B256" i="23" a="1"/>
  <c r="B256" i="23" s="1"/>
  <c r="C255" i="23"/>
  <c r="D255" i="23" a="1"/>
  <c r="D256" i="23" a="1"/>
  <c r="D255" i="23" l="1"/>
  <c r="D256" i="23"/>
  <c r="C256" i="23"/>
  <c r="B257" i="23" a="1"/>
  <c r="B257" i="23" s="1"/>
  <c r="E256" i="23" a="1"/>
  <c r="E255" i="23" a="1"/>
  <c r="H256" i="23" a="1"/>
  <c r="D257" i="23" a="1"/>
  <c r="H256" i="23" l="1"/>
  <c r="E255" i="23"/>
  <c r="F255" i="23" s="1" a="1"/>
  <c r="F255" i="23" s="1"/>
  <c r="G255" i="23" s="1"/>
  <c r="D257" i="23"/>
  <c r="E256" i="23"/>
  <c r="F256" i="23" s="1" a="1"/>
  <c r="F256" i="23" s="1"/>
  <c r="G256" i="23" s="1"/>
  <c r="B258" i="23" a="1"/>
  <c r="B258" i="23" s="1"/>
  <c r="C257" i="23"/>
  <c r="E257" i="23" a="1"/>
  <c r="H257" i="23" a="1"/>
  <c r="D258" i="23" a="1"/>
  <c r="H257" i="23" l="1"/>
  <c r="D258" i="23"/>
  <c r="E257" i="23"/>
  <c r="F257" i="23" s="1" a="1"/>
  <c r="F257" i="23" s="1"/>
  <c r="G257" i="23" s="1"/>
  <c r="B259" i="23" a="1"/>
  <c r="B259" i="23" s="1"/>
  <c r="C258" i="23"/>
  <c r="H258" i="23" a="1"/>
  <c r="E258" i="23" a="1"/>
  <c r="H259" i="23" a="1"/>
  <c r="H258" i="23" l="1"/>
  <c r="H259" i="23"/>
  <c r="E258" i="23"/>
  <c r="F258" i="23" s="1" a="1"/>
  <c r="F258" i="23" s="1"/>
  <c r="G258" i="23" s="1"/>
  <c r="C259" i="23"/>
  <c r="B260" i="23" a="1"/>
  <c r="B260" i="23" s="1"/>
  <c r="D259" i="23" a="1"/>
  <c r="H260" i="23" a="1"/>
  <c r="D259" i="23" l="1"/>
  <c r="H260" i="23"/>
  <c r="C260" i="23"/>
  <c r="B261" i="23" a="1"/>
  <c r="B261" i="23" s="1"/>
  <c r="D260" i="23" a="1"/>
  <c r="E259" i="23" a="1"/>
  <c r="D261" i="23" a="1"/>
  <c r="E259" i="23" l="1"/>
  <c r="F259" i="23" s="1" a="1"/>
  <c r="F259" i="23" s="1"/>
  <c r="G259" i="23" s="1"/>
  <c r="D260" i="23"/>
  <c r="D261" i="23"/>
  <c r="C261" i="23"/>
  <c r="B262" i="23" a="1"/>
  <c r="B262" i="23" s="1"/>
  <c r="E261" i="23" a="1"/>
  <c r="H261" i="23" a="1"/>
  <c r="E260" i="23" a="1"/>
  <c r="H262" i="23" a="1"/>
  <c r="H261" i="23" l="1"/>
  <c r="E260" i="23"/>
  <c r="F260" i="23" s="1" a="1"/>
  <c r="F260" i="23" s="1"/>
  <c r="G260" i="23" s="1"/>
  <c r="H262" i="23"/>
  <c r="E261" i="23"/>
  <c r="F261" i="23" s="1" a="1"/>
  <c r="F261" i="23" s="1"/>
  <c r="G261" i="23" s="1"/>
  <c r="C262" i="23"/>
  <c r="B263" i="23" a="1"/>
  <c r="B263" i="23" s="1"/>
  <c r="D262" i="23" a="1"/>
  <c r="D263" i="23" a="1"/>
  <c r="D262" i="23" l="1"/>
  <c r="D263" i="23"/>
  <c r="C263" i="23"/>
  <c r="B264" i="23" a="1"/>
  <c r="B264" i="23" s="1"/>
  <c r="E262" i="23" a="1"/>
  <c r="E263" i="23" a="1"/>
  <c r="H263" i="23" a="1"/>
  <c r="D264" i="23" a="1"/>
  <c r="H263" i="23" l="1"/>
  <c r="E262" i="23"/>
  <c r="F262" i="23" s="1" a="1"/>
  <c r="F262" i="23" s="1"/>
  <c r="G262" i="23" s="1"/>
  <c r="D264" i="23"/>
  <c r="E263" i="23"/>
  <c r="F263" i="23" s="1" a="1"/>
  <c r="F263" i="23" s="1"/>
  <c r="G263" i="23" s="1"/>
  <c r="C264" i="23"/>
  <c r="B265" i="23" a="1"/>
  <c r="B265" i="23" s="1"/>
  <c r="E264" i="23" a="1"/>
  <c r="H264" i="23" a="1"/>
  <c r="H265" i="23" a="1"/>
  <c r="H264" i="23" l="1"/>
  <c r="H265" i="23"/>
  <c r="E264" i="23"/>
  <c r="F264" i="23" s="1" a="1"/>
  <c r="F264" i="23" s="1"/>
  <c r="G264" i="23" s="1"/>
  <c r="B266" i="23" a="1"/>
  <c r="B266" i="23" s="1"/>
  <c r="C265" i="23"/>
  <c r="D265" i="23" a="1"/>
  <c r="H266" i="23" a="1"/>
  <c r="D265" i="23" l="1"/>
  <c r="H266" i="23"/>
  <c r="B267" i="23" a="1"/>
  <c r="B267" i="23" s="1"/>
  <c r="C266" i="23"/>
  <c r="E265" i="23" a="1"/>
  <c r="D266" i="23" a="1"/>
  <c r="D267" i="23" a="1"/>
  <c r="E265" i="23" l="1"/>
  <c r="F265" i="23" s="1" a="1"/>
  <c r="F265" i="23" s="1"/>
  <c r="G265" i="23" s="1"/>
  <c r="D266" i="23"/>
  <c r="D267" i="23"/>
  <c r="C267" i="23"/>
  <c r="B268" i="23" a="1"/>
  <c r="B268" i="23" s="1"/>
  <c r="E267" i="23" a="1"/>
  <c r="H267" i="23" a="1"/>
  <c r="E266" i="23" a="1"/>
  <c r="H268" i="23" a="1"/>
  <c r="H267" i="23" l="1"/>
  <c r="E266" i="23"/>
  <c r="F266" i="23" s="1" a="1"/>
  <c r="F266" i="23" s="1"/>
  <c r="G266" i="23" s="1"/>
  <c r="H268" i="23"/>
  <c r="E267" i="23"/>
  <c r="F267" i="23" s="1" a="1"/>
  <c r="F267" i="23" s="1"/>
  <c r="G267" i="23" s="1"/>
  <c r="C268" i="23"/>
  <c r="B269" i="23" a="1"/>
  <c r="B269" i="23" s="1"/>
  <c r="D268" i="23" a="1"/>
  <c r="H269" i="23" a="1"/>
  <c r="D268" i="23" l="1"/>
  <c r="H269" i="23"/>
  <c r="C269" i="23"/>
  <c r="B270" i="23" a="1"/>
  <c r="B270" i="23" s="1"/>
  <c r="E268" i="23" a="1"/>
  <c r="D269" i="23" a="1"/>
  <c r="D270" i="23" a="1"/>
  <c r="D269" i="23" l="1"/>
  <c r="E268" i="23"/>
  <c r="F268" i="23" s="1" a="1"/>
  <c r="F268" i="23" s="1"/>
  <c r="G268" i="23" s="1"/>
  <c r="D270" i="23"/>
  <c r="B271" i="23" a="1"/>
  <c r="B271" i="23" s="1"/>
  <c r="C270" i="23"/>
  <c r="E270" i="23" a="1"/>
  <c r="E269" i="23" a="1"/>
  <c r="H270" i="23" a="1"/>
  <c r="D271" i="23" a="1"/>
  <c r="H270" i="23" l="1"/>
  <c r="E269" i="23"/>
  <c r="F269" i="23" s="1" a="1"/>
  <c r="F269" i="23" s="1"/>
  <c r="G269" i="23" s="1"/>
  <c r="D271" i="23"/>
  <c r="E270" i="23"/>
  <c r="F270" i="23" s="1" a="1"/>
  <c r="F270" i="23" s="1"/>
  <c r="G270" i="23" s="1"/>
  <c r="C271" i="23"/>
  <c r="B272" i="23" a="1"/>
  <c r="B272" i="23" s="1"/>
  <c r="H271" i="23" a="1"/>
  <c r="E271" i="23" a="1"/>
  <c r="D272" i="23" a="1"/>
  <c r="H271" i="23" l="1"/>
  <c r="D272" i="23"/>
  <c r="E271" i="23"/>
  <c r="F271" i="23" s="1" a="1"/>
  <c r="F271" i="23" s="1"/>
  <c r="G271" i="23" s="1"/>
  <c r="B273" i="23" a="1"/>
  <c r="B273" i="23" s="1"/>
  <c r="C272" i="23"/>
  <c r="E272" i="23" a="1"/>
  <c r="H272" i="23" a="1"/>
  <c r="H273" i="23" a="1"/>
  <c r="H272" i="23" l="1"/>
  <c r="H273" i="23"/>
  <c r="E272" i="23"/>
  <c r="F272" i="23" s="1" a="1"/>
  <c r="F272" i="23" s="1"/>
  <c r="G272" i="23" s="1"/>
  <c r="C273" i="23"/>
  <c r="B274" i="23" a="1"/>
  <c r="B274" i="23" s="1"/>
  <c r="D273" i="23" a="1"/>
  <c r="H274" i="23" a="1"/>
  <c r="D273" i="23" l="1"/>
  <c r="H274" i="23"/>
  <c r="C274" i="23"/>
  <c r="B275" i="23" a="1"/>
  <c r="B275" i="23" s="1"/>
  <c r="D274" i="23" a="1"/>
  <c r="E273" i="23" a="1"/>
  <c r="H275" i="23" a="1"/>
  <c r="D274" i="23" l="1"/>
  <c r="E273" i="23"/>
  <c r="F273" i="23" s="1" a="1"/>
  <c r="F273" i="23" s="1"/>
  <c r="G273" i="23" s="1"/>
  <c r="H275" i="23"/>
  <c r="B276" i="23" a="1"/>
  <c r="B276" i="23" s="1"/>
  <c r="C275" i="23"/>
  <c r="E274" i="23" a="1"/>
  <c r="D275" i="23" a="1"/>
  <c r="D276" i="23" a="1"/>
  <c r="D275" i="23" l="1"/>
  <c r="E274" i="23"/>
  <c r="F274" i="23" s="1" a="1"/>
  <c r="F274" i="23" s="1"/>
  <c r="G274" i="23" s="1"/>
  <c r="D276" i="23"/>
  <c r="C276" i="23"/>
  <c r="B277" i="23" a="1"/>
  <c r="B277" i="23" s="1"/>
  <c r="D277" i="23" a="1"/>
  <c r="H276" i="23" a="1"/>
  <c r="E275" i="23" a="1"/>
  <c r="E276" i="23" a="1"/>
  <c r="H276" i="23" l="1"/>
  <c r="E275" i="23"/>
  <c r="F275" i="23" s="1" a="1"/>
  <c r="F275" i="23" s="1"/>
  <c r="G275" i="23" s="1"/>
  <c r="D277" i="23"/>
  <c r="E276" i="23"/>
  <c r="F276" i="23" s="1" a="1"/>
  <c r="F276" i="23" s="1"/>
  <c r="G276" i="23" s="1"/>
  <c r="B278" i="23" a="1"/>
  <c r="B278" i="23" s="1"/>
  <c r="C277" i="23"/>
  <c r="D278" i="23" a="1"/>
  <c r="H277" i="23" a="1"/>
  <c r="E277" i="23" a="1"/>
  <c r="H277" i="23" l="1"/>
  <c r="D278" i="23"/>
  <c r="E277" i="23"/>
  <c r="F277" i="23" s="1" a="1"/>
  <c r="F277" i="23" s="1"/>
  <c r="G277" i="23" s="1"/>
  <c r="B279" i="23" a="1"/>
  <c r="B279" i="23" s="1"/>
  <c r="C278" i="23"/>
  <c r="E278" i="23" a="1"/>
  <c r="H278" i="23" a="1"/>
  <c r="D279" i="23" a="1"/>
  <c r="H278" i="23" l="1"/>
  <c r="D279" i="23"/>
  <c r="E278" i="23"/>
  <c r="F278" i="23" s="1" a="1"/>
  <c r="F278" i="23" s="1"/>
  <c r="G278" i="23" s="1"/>
  <c r="C279" i="23"/>
  <c r="B280" i="23" a="1"/>
  <c r="B280" i="23" s="1"/>
  <c r="H279" i="23" a="1"/>
  <c r="E279" i="23" a="1"/>
  <c r="H280" i="23" a="1"/>
  <c r="H279" i="23" l="1"/>
  <c r="H280" i="23"/>
  <c r="E279" i="23"/>
  <c r="F279" i="23" s="1" a="1"/>
  <c r="F279" i="23" s="1"/>
  <c r="G279" i="23" s="1"/>
  <c r="C280" i="23"/>
  <c r="B281" i="23" a="1"/>
  <c r="B281" i="23" s="1"/>
  <c r="D280" i="23" a="1"/>
  <c r="D281" i="23" a="1"/>
  <c r="D280" i="23" l="1"/>
  <c r="D281" i="23"/>
  <c r="C281" i="23"/>
  <c r="B282" i="23" a="1"/>
  <c r="B282" i="23" s="1"/>
  <c r="E281" i="23" a="1"/>
  <c r="E280" i="23" a="1"/>
  <c r="H281" i="23" a="1"/>
  <c r="H282" i="23" a="1"/>
  <c r="H281" i="23" l="1"/>
  <c r="E280" i="23"/>
  <c r="F280" i="23" s="1" a="1"/>
  <c r="F280" i="23" s="1"/>
  <c r="G280" i="23" s="1"/>
  <c r="H282" i="23"/>
  <c r="E281" i="23"/>
  <c r="F281" i="23" s="1" a="1"/>
  <c r="F281" i="23" s="1"/>
  <c r="G281" i="23" s="1"/>
  <c r="B283" i="23" a="1"/>
  <c r="B283" i="23" s="1"/>
  <c r="C282" i="23"/>
  <c r="D282" i="23" a="1"/>
  <c r="H283" i="23" a="1"/>
  <c r="D282" i="23" l="1"/>
  <c r="H283" i="23"/>
  <c r="C283" i="23"/>
  <c r="B284" i="23" a="1"/>
  <c r="B284" i="23" s="1"/>
  <c r="D283" i="23" a="1"/>
  <c r="E282" i="23" a="1"/>
  <c r="D284" i="23" a="1"/>
  <c r="D283" i="23" l="1"/>
  <c r="E282" i="23"/>
  <c r="F282" i="23" s="1" a="1"/>
  <c r="F282" i="23" s="1"/>
  <c r="G282" i="23" s="1"/>
  <c r="D284" i="23"/>
  <c r="C284" i="23"/>
  <c r="B285" i="23" a="1"/>
  <c r="B285" i="23" s="1"/>
  <c r="H285" i="23" a="1"/>
  <c r="E283" i="23" a="1"/>
  <c r="H284" i="23" a="1"/>
  <c r="E284" i="23" a="1"/>
  <c r="H284" i="23" l="1"/>
  <c r="E283" i="23"/>
  <c r="F283" i="23" s="1" a="1"/>
  <c r="F283" i="23" s="1"/>
  <c r="G283" i="23" s="1"/>
  <c r="H285" i="23"/>
  <c r="E284" i="23"/>
  <c r="F284" i="23" s="1" a="1"/>
  <c r="F284" i="23" s="1"/>
  <c r="G284" i="23" s="1"/>
  <c r="C285" i="23"/>
  <c r="B286" i="23" a="1"/>
  <c r="B286" i="23" s="1"/>
  <c r="D285" i="23" a="1"/>
  <c r="H286" i="23" a="1"/>
  <c r="D285" i="23" l="1"/>
  <c r="H286" i="23"/>
  <c r="B287" i="23" a="1"/>
  <c r="B287" i="23" s="1"/>
  <c r="C286" i="23"/>
  <c r="D286" i="23" a="1"/>
  <c r="E285" i="23" a="1"/>
  <c r="D287" i="23" a="1"/>
  <c r="D286" i="23" l="1"/>
  <c r="E285" i="23"/>
  <c r="F285" i="23" s="1" a="1"/>
  <c r="F285" i="23" s="1"/>
  <c r="G285" i="23" s="1"/>
  <c r="D287" i="23"/>
  <c r="B288" i="23" a="1"/>
  <c r="B288" i="23" s="1"/>
  <c r="C287" i="23"/>
  <c r="E286" i="23" a="1"/>
  <c r="D288" i="23" a="1"/>
  <c r="H287" i="23" a="1"/>
  <c r="E287" i="23" a="1"/>
  <c r="H287" i="23" l="1"/>
  <c r="E286" i="23"/>
  <c r="F286" i="23" s="1" a="1"/>
  <c r="F286" i="23" s="1"/>
  <c r="G286" i="23" s="1"/>
  <c r="D288" i="23"/>
  <c r="E287" i="23"/>
  <c r="F287" i="23" s="1" a="1"/>
  <c r="F287" i="23" s="1"/>
  <c r="G287" i="23" s="1"/>
  <c r="B289" i="23" a="1"/>
  <c r="B289" i="23" s="1"/>
  <c r="C288" i="23"/>
  <c r="D289" i="23" a="1"/>
  <c r="H288" i="23" a="1"/>
  <c r="E288" i="23" a="1"/>
  <c r="H288" i="23" l="1"/>
  <c r="D289" i="23"/>
  <c r="E288" i="23"/>
  <c r="F288" i="23" s="1" a="1"/>
  <c r="F288" i="23" s="1"/>
  <c r="G288" i="23" s="1"/>
  <c r="C289" i="23"/>
  <c r="B290" i="23" a="1"/>
  <c r="B290" i="23" s="1"/>
  <c r="H289" i="23" a="1"/>
  <c r="E289" i="23" a="1"/>
  <c r="D290" i="23" a="1"/>
  <c r="H289" i="23" l="1"/>
  <c r="D290" i="23"/>
  <c r="E289" i="23"/>
  <c r="F289" i="23" s="1" a="1"/>
  <c r="F289" i="23" s="1"/>
  <c r="G289" i="23" s="1"/>
  <c r="B291" i="23" a="1"/>
  <c r="B291" i="23" s="1"/>
  <c r="C290" i="23"/>
  <c r="E290" i="23" a="1"/>
  <c r="H290" i="23" a="1"/>
  <c r="H291" i="23" a="1"/>
  <c r="H290" i="23" l="1"/>
  <c r="H291" i="23"/>
  <c r="E290" i="23"/>
  <c r="F290" i="23" s="1" a="1"/>
  <c r="F290" i="23" s="1"/>
  <c r="G290" i="23" s="1"/>
  <c r="C291" i="23"/>
  <c r="B292" i="23" a="1"/>
  <c r="B292" i="23" s="1"/>
  <c r="D292" i="23" a="1"/>
  <c r="D291" i="23" a="1"/>
  <c r="D291" i="23" l="1"/>
  <c r="D292" i="23"/>
  <c r="B293" i="23" a="1"/>
  <c r="B293" i="23" s="1"/>
  <c r="C292" i="23"/>
  <c r="H292" i="23" a="1"/>
  <c r="E292" i="23" a="1"/>
  <c r="E291" i="23" a="1"/>
  <c r="D293" i="23" a="1"/>
  <c r="H292" i="23" l="1"/>
  <c r="E291" i="23"/>
  <c r="F291" i="23" s="1" a="1"/>
  <c r="F291" i="23" s="1"/>
  <c r="G291" i="23" s="1"/>
  <c r="D293" i="23"/>
  <c r="E292" i="23"/>
  <c r="F292" i="23" s="1" a="1"/>
  <c r="F292" i="23" s="1"/>
  <c r="G292" i="23" s="1"/>
  <c r="C293" i="23"/>
  <c r="B294" i="23" a="1"/>
  <c r="B294" i="23" s="1"/>
  <c r="H293" i="23" a="1"/>
  <c r="E293" i="23" a="1"/>
  <c r="D294" i="23" a="1"/>
  <c r="H293" i="23" l="1"/>
  <c r="D294" i="23"/>
  <c r="E293" i="23"/>
  <c r="F293" i="23" s="1" a="1"/>
  <c r="F293" i="23" s="1"/>
  <c r="G293" i="23" s="1"/>
  <c r="C294" i="23"/>
  <c r="B295" i="23" a="1"/>
  <c r="B295" i="23" s="1"/>
  <c r="E294" i="23" a="1"/>
  <c r="H294" i="23" a="1"/>
  <c r="H295" i="23" a="1"/>
  <c r="H294" i="23" l="1"/>
  <c r="H295" i="23"/>
  <c r="E294" i="23"/>
  <c r="F294" i="23" s="1" a="1"/>
  <c r="F294" i="23" s="1"/>
  <c r="G294" i="23" s="1"/>
  <c r="B296" i="23" a="1"/>
  <c r="B296" i="23" s="1"/>
  <c r="C295" i="23"/>
  <c r="D295" i="23" a="1"/>
  <c r="H296" i="23" a="1"/>
  <c r="D295" i="23" l="1"/>
  <c r="H296" i="23"/>
  <c r="C296" i="23"/>
  <c r="B297" i="23" a="1"/>
  <c r="B297" i="23" s="1"/>
  <c r="D296" i="23" a="1"/>
  <c r="E295" i="23" a="1"/>
  <c r="D297" i="23" a="1"/>
  <c r="D296" i="23" l="1"/>
  <c r="E295" i="23"/>
  <c r="F295" i="23" s="1" a="1"/>
  <c r="F295" i="23" s="1"/>
  <c r="G295" i="23" s="1"/>
  <c r="D297" i="23"/>
  <c r="B298" i="23" a="1"/>
  <c r="B298" i="23" s="1"/>
  <c r="C297" i="23"/>
  <c r="H297" i="23" a="1"/>
  <c r="E297" i="23" a="1"/>
  <c r="E296" i="23" a="1"/>
  <c r="H298" i="23" a="1"/>
  <c r="H297" i="23" l="1"/>
  <c r="E296" i="23"/>
  <c r="F296" i="23" s="1" a="1"/>
  <c r="F296" i="23" s="1"/>
  <c r="G296" i="23" s="1"/>
  <c r="H298" i="23"/>
  <c r="E297" i="23"/>
  <c r="F297" i="23" s="1" a="1"/>
  <c r="F297" i="23" s="1"/>
  <c r="G297" i="23" s="1"/>
  <c r="B299" i="23" a="1"/>
  <c r="B299" i="23" s="1"/>
  <c r="C298" i="23"/>
  <c r="D299" i="23" a="1"/>
  <c r="D298" i="23" a="1"/>
  <c r="D298" i="23" l="1"/>
  <c r="D299" i="23"/>
  <c r="B300" i="23" a="1"/>
  <c r="B300" i="23" s="1"/>
  <c r="C299" i="23"/>
  <c r="E299" i="23" a="1"/>
  <c r="E298" i="23" a="1"/>
  <c r="H299" i="23" a="1"/>
  <c r="H300" i="23" a="1"/>
  <c r="H299" i="23" l="1"/>
  <c r="E298" i="23"/>
  <c r="F298" i="23" s="1" a="1"/>
  <c r="F298" i="23" s="1"/>
  <c r="G298" i="23" s="1"/>
  <c r="H300" i="23"/>
  <c r="E299" i="23"/>
  <c r="F299" i="23" s="1" a="1"/>
  <c r="F299" i="23" s="1"/>
  <c r="G299" i="23" s="1"/>
  <c r="B301" i="23" a="1"/>
  <c r="B301" i="23" s="1"/>
  <c r="C300" i="23"/>
  <c r="D300" i="23" a="1"/>
  <c r="H301" i="23" a="1"/>
  <c r="D300" i="23" l="1"/>
  <c r="H301" i="23"/>
  <c r="C301" i="23"/>
  <c r="B302" i="23" a="1"/>
  <c r="B302" i="23" s="1"/>
  <c r="D301" i="23" a="1"/>
  <c r="E300" i="23" a="1"/>
  <c r="D302" i="23" a="1"/>
  <c r="D301" i="23" l="1"/>
  <c r="E300" i="23"/>
  <c r="F300" i="23" s="1" a="1"/>
  <c r="F300" i="23" s="1"/>
  <c r="G300" i="23" s="1"/>
  <c r="D302" i="23"/>
  <c r="C302" i="23"/>
  <c r="B303" i="23" a="1"/>
  <c r="B303" i="23" s="1"/>
  <c r="H303" i="23" a="1"/>
  <c r="E301" i="23" a="1"/>
  <c r="H302" i="23" a="1"/>
  <c r="E302" i="23" a="1"/>
  <c r="H302" i="23" l="1"/>
  <c r="E301" i="23"/>
  <c r="F301" i="23" s="1" a="1"/>
  <c r="F301" i="23" s="1"/>
  <c r="G301" i="23" s="1"/>
  <c r="H303" i="23"/>
  <c r="E302" i="23"/>
  <c r="F302" i="23" s="1" a="1"/>
  <c r="F302" i="23" s="1"/>
  <c r="G302" i="23" s="1"/>
  <c r="B304" i="23" a="1"/>
  <c r="B304" i="23" s="1"/>
  <c r="C303" i="23"/>
  <c r="D303" i="23" a="1"/>
  <c r="H304" i="23" a="1"/>
  <c r="D303" i="23" l="1"/>
  <c r="H304" i="23"/>
  <c r="C304" i="23"/>
  <c r="B305" i="23" a="1"/>
  <c r="B305" i="23" s="1"/>
  <c r="D304" i="23" a="1"/>
  <c r="E303" i="23" a="1"/>
  <c r="H305" i="23" a="1"/>
  <c r="D304" i="23" l="1"/>
  <c r="E303" i="23"/>
  <c r="F303" i="23" s="1" a="1"/>
  <c r="F303" i="23" s="1"/>
  <c r="G303" i="23" s="1"/>
  <c r="H305" i="23"/>
  <c r="C305" i="23"/>
  <c r="B306" i="23" a="1"/>
  <c r="B306" i="23" s="1"/>
  <c r="D305" i="23" a="1"/>
  <c r="H306" i="23" a="1"/>
  <c r="E304" i="23" a="1"/>
  <c r="D305" i="23" l="1"/>
  <c r="E304" i="23"/>
  <c r="F304" i="23" s="1" a="1"/>
  <c r="F304" i="23" s="1"/>
  <c r="G304" i="23" s="1"/>
  <c r="H306" i="23"/>
  <c r="C306" i="23"/>
  <c r="B307" i="23" a="1"/>
  <c r="B307" i="23" s="1"/>
  <c r="D306" i="23" a="1"/>
  <c r="E305" i="23" a="1"/>
  <c r="H307" i="23" a="1"/>
  <c r="D306" i="23" l="1"/>
  <c r="E305" i="23"/>
  <c r="F305" i="23" s="1" a="1"/>
  <c r="F305" i="23" s="1"/>
  <c r="G305" i="23" s="1"/>
  <c r="H307" i="23"/>
  <c r="C307" i="23"/>
  <c r="B308" i="23" a="1"/>
  <c r="B308" i="23" s="1"/>
  <c r="E306" i="23" a="1"/>
  <c r="D307" i="23" a="1"/>
  <c r="D308" i="23" a="1"/>
  <c r="D307" i="23" l="1"/>
  <c r="E306" i="23"/>
  <c r="F306" i="23" s="1" a="1"/>
  <c r="F306" i="23" s="1"/>
  <c r="G306" i="23" s="1"/>
  <c r="D308" i="23"/>
  <c r="B309" i="23" a="1"/>
  <c r="B309" i="23" s="1"/>
  <c r="C308" i="23"/>
  <c r="E307" i="23" a="1"/>
  <c r="H308" i="23" a="1"/>
  <c r="E308" i="23" a="1"/>
  <c r="D309" i="23" a="1"/>
  <c r="H308" i="23" l="1"/>
  <c r="E307" i="23"/>
  <c r="F307" i="23" s="1" a="1"/>
  <c r="F307" i="23" s="1"/>
  <c r="G307" i="23" s="1"/>
  <c r="D309" i="23"/>
  <c r="E308" i="23"/>
  <c r="F308" i="23" s="1" a="1"/>
  <c r="F308" i="23" s="1"/>
  <c r="G308" i="23" s="1"/>
  <c r="B310" i="23" a="1"/>
  <c r="B310" i="23" s="1"/>
  <c r="C309" i="23"/>
  <c r="H310" i="23" a="1"/>
  <c r="E309" i="23" a="1"/>
  <c r="H309" i="23" a="1"/>
  <c r="H309" i="23" l="1"/>
  <c r="H310" i="23"/>
  <c r="E309" i="23"/>
  <c r="F309" i="23" s="1" a="1"/>
  <c r="F309" i="23" s="1"/>
  <c r="G309" i="23" s="1"/>
  <c r="C310" i="23"/>
  <c r="B311" i="23" a="1"/>
  <c r="B311" i="23" s="1"/>
  <c r="D310" i="23" a="1"/>
  <c r="D311" i="23" a="1"/>
  <c r="D310" i="23" l="1"/>
  <c r="D311" i="23"/>
  <c r="C311" i="23"/>
  <c r="B312" i="23" a="1"/>
  <c r="B312" i="23" s="1"/>
  <c r="H311" i="23" a="1"/>
  <c r="E311" i="23" a="1"/>
  <c r="E310" i="23" a="1"/>
  <c r="D312" i="23" a="1"/>
  <c r="H311" i="23" l="1"/>
  <c r="E310" i="23"/>
  <c r="F310" i="23" s="1" a="1"/>
  <c r="F310" i="23" s="1"/>
  <c r="G310" i="23" s="1"/>
  <c r="D312" i="23"/>
  <c r="E311" i="23"/>
  <c r="F311" i="23" s="1" a="1"/>
  <c r="F311" i="23" s="1"/>
  <c r="G311" i="23" s="1"/>
  <c r="B313" i="23" a="1"/>
  <c r="B313" i="23" s="1"/>
  <c r="C312" i="23"/>
  <c r="D313" i="23" a="1"/>
  <c r="E312" i="23" a="1"/>
  <c r="H312" i="23" a="1"/>
  <c r="H312" i="23" l="1"/>
  <c r="D313" i="23"/>
  <c r="E312" i="23"/>
  <c r="F312" i="23" s="1" a="1"/>
  <c r="F312" i="23" s="1"/>
  <c r="G312" i="23" s="1"/>
  <c r="B314" i="23" a="1"/>
  <c r="B314" i="23" s="1"/>
  <c r="C313" i="23"/>
  <c r="E313" i="23" a="1"/>
  <c r="H313" i="23" a="1"/>
  <c r="D314" i="23" a="1"/>
  <c r="H313" i="23" l="1"/>
  <c r="D314" i="23"/>
  <c r="E313" i="23"/>
  <c r="F313" i="23" s="1" a="1"/>
  <c r="F313" i="23" s="1"/>
  <c r="G313" i="23" s="1"/>
  <c r="C314" i="23"/>
  <c r="B315" i="23" a="1"/>
  <c r="B315" i="23" s="1"/>
  <c r="E314" i="23" a="1"/>
  <c r="H314" i="23" a="1"/>
  <c r="H315" i="23" a="1"/>
  <c r="H314" i="23" l="1"/>
  <c r="H315" i="23"/>
  <c r="E314" i="23"/>
  <c r="F314" i="23" s="1" a="1"/>
  <c r="F314" i="23" s="1"/>
  <c r="G314" i="23" s="1"/>
  <c r="C315" i="23"/>
  <c r="B316" i="23" a="1"/>
  <c r="B316" i="23" s="1"/>
  <c r="D315" i="23" a="1"/>
  <c r="D316" i="23" a="1"/>
  <c r="D315" i="23" l="1"/>
  <c r="D316" i="23"/>
  <c r="B317" i="23" a="1"/>
  <c r="B317" i="23" s="1"/>
  <c r="C316" i="23"/>
  <c r="H316" i="23" a="1"/>
  <c r="E316" i="23" a="1"/>
  <c r="E315" i="23" a="1"/>
  <c r="H317" i="23" a="1"/>
  <c r="H316" i="23" l="1"/>
  <c r="E315" i="23"/>
  <c r="F315" i="23" s="1" a="1"/>
  <c r="F315" i="23" s="1"/>
  <c r="G315" i="23" s="1"/>
  <c r="H317" i="23"/>
  <c r="E316" i="23"/>
  <c r="F316" i="23" s="1" a="1"/>
  <c r="F316" i="23" s="1"/>
  <c r="G316" i="23" s="1"/>
  <c r="C317" i="23"/>
  <c r="B318" i="23" a="1"/>
  <c r="B318" i="23" s="1"/>
  <c r="D317" i="23" a="1"/>
  <c r="D318" i="23" a="1"/>
  <c r="D317" i="23" l="1"/>
  <c r="D318" i="23"/>
  <c r="B319" i="23" a="1"/>
  <c r="B319" i="23" s="1"/>
  <c r="C318" i="23"/>
  <c r="E317" i="23" a="1"/>
  <c r="E318" i="23" a="1"/>
  <c r="H318" i="23" a="1"/>
  <c r="H319" i="23" a="1"/>
  <c r="H318" i="23" l="1"/>
  <c r="E317" i="23"/>
  <c r="F317" i="23" s="1" a="1"/>
  <c r="F317" i="23" s="1"/>
  <c r="G317" i="23" s="1"/>
  <c r="H319" i="23"/>
  <c r="E318" i="23"/>
  <c r="F318" i="23" s="1" a="1"/>
  <c r="F318" i="23" s="1"/>
  <c r="G318" i="23" s="1"/>
  <c r="C319" i="23"/>
  <c r="B320" i="23" a="1"/>
  <c r="B320" i="23" s="1"/>
  <c r="D319" i="23" a="1"/>
  <c r="D320" i="23" a="1"/>
  <c r="D319" i="23" l="1"/>
  <c r="D320" i="23"/>
  <c r="C320" i="23"/>
  <c r="B321" i="23" a="1"/>
  <c r="B321" i="23" s="1"/>
  <c r="E320" i="23" a="1"/>
  <c r="E319" i="23" a="1"/>
  <c r="H320" i="23" a="1"/>
  <c r="H321" i="23" a="1"/>
  <c r="H320" i="23" l="1"/>
  <c r="E319" i="23"/>
  <c r="F319" i="23" s="1" a="1"/>
  <c r="F319" i="23" s="1"/>
  <c r="G319" i="23" s="1"/>
  <c r="H321" i="23"/>
  <c r="E320" i="23"/>
  <c r="F320" i="23" s="1" a="1"/>
  <c r="F320" i="23" s="1"/>
  <c r="G320" i="23" s="1"/>
  <c r="C321" i="23"/>
  <c r="B322" i="23" a="1"/>
  <c r="B322" i="23" s="1"/>
  <c r="D322" i="23" a="1"/>
  <c r="D321" i="23" a="1"/>
  <c r="D321" i="23" l="1"/>
  <c r="D322" i="23"/>
  <c r="B323" i="23" a="1"/>
  <c r="B323" i="23" s="1"/>
  <c r="C322" i="23"/>
  <c r="E321" i="23" a="1"/>
  <c r="H322" i="23" a="1"/>
  <c r="E322" i="23" a="1"/>
  <c r="D323" i="23" a="1"/>
  <c r="H322" i="23" l="1"/>
  <c r="E321" i="23"/>
  <c r="F321" i="23" s="1" a="1"/>
  <c r="F321" i="23" s="1"/>
  <c r="G321" i="23" s="1"/>
  <c r="D323" i="23"/>
  <c r="E322" i="23"/>
  <c r="F322" i="23" s="1" a="1"/>
  <c r="F322" i="23" s="1"/>
  <c r="G322" i="23" s="1"/>
  <c r="C323" i="23"/>
  <c r="B324" i="23" a="1"/>
  <c r="B324" i="23" s="1"/>
  <c r="E323" i="23" a="1"/>
  <c r="H323" i="23" a="1"/>
  <c r="H324" i="23" a="1"/>
  <c r="H323" i="23" l="1"/>
  <c r="H324" i="23"/>
  <c r="E323" i="23"/>
  <c r="F323" i="23" s="1" a="1"/>
  <c r="F323" i="23" s="1"/>
  <c r="G323" i="23" s="1"/>
  <c r="B325" i="23" a="1"/>
  <c r="B325" i="23" s="1"/>
  <c r="C324" i="23"/>
  <c r="D324" i="23" a="1"/>
  <c r="H325" i="23" a="1"/>
  <c r="D324" i="23" l="1"/>
  <c r="H325" i="23"/>
  <c r="B326" i="23" a="1"/>
  <c r="B326" i="23" s="1"/>
  <c r="C325" i="23"/>
  <c r="D325" i="23" a="1"/>
  <c r="E324" i="23" a="1"/>
  <c r="D326" i="23" a="1"/>
  <c r="D325" i="23" l="1"/>
  <c r="E324" i="23"/>
  <c r="F324" i="23" s="1" a="1"/>
  <c r="F324" i="23" s="1"/>
  <c r="G324" i="23" s="1"/>
  <c r="D326" i="23"/>
  <c r="B327" i="23" a="1"/>
  <c r="B327" i="23" s="1"/>
  <c r="C326" i="23"/>
  <c r="E325" i="23" a="1"/>
  <c r="H326" i="23" a="1"/>
  <c r="E326" i="23" a="1"/>
  <c r="H327" i="23" a="1"/>
  <c r="H326" i="23" l="1"/>
  <c r="E325" i="23"/>
  <c r="F325" i="23" s="1" a="1"/>
  <c r="F325" i="23" s="1"/>
  <c r="G325" i="23" s="1"/>
  <c r="H327" i="23"/>
  <c r="E326" i="23"/>
  <c r="F326" i="23" s="1" a="1"/>
  <c r="F326" i="23" s="1"/>
  <c r="G326" i="23" s="1"/>
  <c r="C327" i="23"/>
  <c r="B328" i="23" a="1"/>
  <c r="B328" i="23" s="1"/>
  <c r="D328" i="23" a="1"/>
  <c r="D327" i="23" a="1"/>
  <c r="D327" i="23" l="1"/>
  <c r="D328" i="23"/>
  <c r="C328" i="23"/>
  <c r="B329" i="23" a="1"/>
  <c r="B329" i="23" s="1"/>
  <c r="E327" i="23" a="1"/>
  <c r="E328" i="23" a="1"/>
  <c r="H328" i="23" a="1"/>
  <c r="D329" i="23" a="1"/>
  <c r="H328" i="23" l="1"/>
  <c r="E327" i="23"/>
  <c r="F327" i="23" s="1" a="1"/>
  <c r="F327" i="23" s="1"/>
  <c r="G327" i="23" s="1"/>
  <c r="D329" i="23"/>
  <c r="E328" i="23"/>
  <c r="F328" i="23" s="1" a="1"/>
  <c r="F328" i="23" s="1"/>
  <c r="G328" i="23" s="1"/>
  <c r="B330" i="23" a="1"/>
  <c r="B330" i="23" s="1"/>
  <c r="C329" i="23"/>
  <c r="E329" i="23" a="1"/>
  <c r="H329" i="23" a="1"/>
  <c r="H330" i="23" a="1"/>
  <c r="H329" i="23" l="1"/>
  <c r="H330" i="23"/>
  <c r="E329" i="23"/>
  <c r="F329" i="23" s="1" a="1"/>
  <c r="F329" i="23" s="1"/>
  <c r="G329" i="23" s="1"/>
  <c r="C330" i="23"/>
  <c r="B331" i="23" a="1"/>
  <c r="B331" i="23" s="1"/>
  <c r="D330" i="23" a="1"/>
  <c r="D331" i="23" a="1"/>
  <c r="D330" i="23" l="1"/>
  <c r="D331" i="23"/>
  <c r="C331" i="23"/>
  <c r="B332" i="23" a="1"/>
  <c r="B332" i="23" s="1"/>
  <c r="E331" i="23" a="1"/>
  <c r="E330" i="23" a="1"/>
  <c r="H331" i="23" a="1"/>
  <c r="D332" i="23" a="1"/>
  <c r="H331" i="23" l="1"/>
  <c r="E330" i="23"/>
  <c r="F330" i="23" s="1" a="1"/>
  <c r="F330" i="23" s="1"/>
  <c r="G330" i="23" s="1"/>
  <c r="D332" i="23"/>
  <c r="E331" i="23"/>
  <c r="F331" i="23" s="1" a="1"/>
  <c r="F331" i="23" s="1"/>
  <c r="G331" i="23" s="1"/>
  <c r="C332" i="23"/>
  <c r="B333" i="23" a="1"/>
  <c r="B333" i="23" s="1"/>
  <c r="E332" i="23" a="1"/>
  <c r="H332" i="23" a="1"/>
  <c r="D333" i="23" a="1"/>
  <c r="H332" i="23" l="1"/>
  <c r="D333" i="23"/>
  <c r="E332" i="23"/>
  <c r="F332" i="23" s="1" a="1"/>
  <c r="F332" i="23" s="1"/>
  <c r="G332" i="23" s="1"/>
  <c r="B334" i="23" a="1"/>
  <c r="B334" i="23" s="1"/>
  <c r="C333" i="23"/>
  <c r="H333" i="23" a="1"/>
  <c r="E333" i="23" a="1"/>
  <c r="D334" i="23" a="1"/>
  <c r="H333" i="23" l="1"/>
  <c r="D334" i="23"/>
  <c r="E333" i="23"/>
  <c r="F333" i="23" s="1" a="1"/>
  <c r="F333" i="23" s="1"/>
  <c r="G333" i="23" s="1"/>
  <c r="C334" i="23"/>
  <c r="B335" i="23" a="1"/>
  <c r="B335" i="23" s="1"/>
  <c r="H334" i="23" a="1"/>
  <c r="E334" i="23" a="1"/>
  <c r="H335" i="23" a="1"/>
  <c r="H334" i="23" l="1"/>
  <c r="H335" i="23"/>
  <c r="E334" i="23"/>
  <c r="F334" i="23" s="1" a="1"/>
  <c r="F334" i="23" s="1"/>
  <c r="G334" i="23" s="1"/>
  <c r="C335" i="23"/>
  <c r="B336" i="23" a="1"/>
  <c r="B336" i="23" s="1"/>
  <c r="D336" i="23" a="1"/>
  <c r="D335" i="23" a="1"/>
  <c r="D335" i="23" l="1"/>
  <c r="D336" i="23"/>
  <c r="B337" i="23" a="1"/>
  <c r="B337" i="23" s="1"/>
  <c r="C336" i="23"/>
  <c r="E335" i="23" a="1"/>
  <c r="H336" i="23" a="1"/>
  <c r="E336" i="23" a="1"/>
  <c r="D337" i="23" a="1"/>
  <c r="H336" i="23" l="1"/>
  <c r="E335" i="23"/>
  <c r="F335" i="23" s="1" a="1"/>
  <c r="F335" i="23" s="1"/>
  <c r="G335" i="23" s="1"/>
  <c r="D337" i="23"/>
  <c r="E336" i="23"/>
  <c r="F336" i="23" s="1" a="1"/>
  <c r="F336" i="23" s="1"/>
  <c r="G336" i="23" s="1"/>
  <c r="B338" i="23" a="1"/>
  <c r="B338" i="23" s="1"/>
  <c r="C337" i="23"/>
  <c r="H337" i="23" a="1"/>
  <c r="E337" i="23" a="1"/>
  <c r="H338" i="23" a="1"/>
  <c r="H337" i="23" l="1"/>
  <c r="H338" i="23"/>
  <c r="E337" i="23"/>
  <c r="F337" i="23" s="1" a="1"/>
  <c r="F337" i="23" s="1"/>
  <c r="G337" i="23" s="1"/>
  <c r="C338" i="23"/>
  <c r="B339" i="23" a="1"/>
  <c r="B339" i="23" s="1"/>
  <c r="D339" i="23" a="1"/>
  <c r="D338" i="23" a="1"/>
  <c r="D338" i="23" l="1"/>
  <c r="D339" i="23"/>
  <c r="B340" i="23" a="1"/>
  <c r="B340" i="23" s="1"/>
  <c r="C339" i="23"/>
  <c r="H339" i="23" a="1"/>
  <c r="E338" i="23" a="1"/>
  <c r="E339" i="23" a="1"/>
  <c r="D340" i="23" a="1"/>
  <c r="H339" i="23" l="1"/>
  <c r="E338" i="23"/>
  <c r="F338" i="23" s="1" a="1"/>
  <c r="F338" i="23" s="1"/>
  <c r="G338" i="23" s="1"/>
  <c r="D340" i="23"/>
  <c r="E339" i="23"/>
  <c r="F339" i="23" s="1" a="1"/>
  <c r="F339" i="23" s="1"/>
  <c r="G339" i="23" s="1"/>
  <c r="B341" i="23" a="1"/>
  <c r="B341" i="23" s="1"/>
  <c r="C340" i="23"/>
  <c r="D341" i="23" a="1"/>
  <c r="H340" i="23" a="1"/>
  <c r="E340" i="23" a="1"/>
  <c r="H340" i="23" l="1"/>
  <c r="D341" i="23"/>
  <c r="E340" i="23"/>
  <c r="F340" i="23" s="1" a="1"/>
  <c r="F340" i="23" s="1"/>
  <c r="G340" i="23" s="1"/>
  <c r="B342" i="23" a="1"/>
  <c r="B342" i="23" s="1"/>
  <c r="C341" i="23"/>
  <c r="E341" i="23" a="1"/>
  <c r="H341" i="23" a="1"/>
  <c r="H342" i="23" a="1"/>
  <c r="H341" i="23" l="1"/>
  <c r="H342" i="23"/>
  <c r="E341" i="23"/>
  <c r="F341" i="23" s="1" a="1"/>
  <c r="F341" i="23" s="1"/>
  <c r="G341" i="23" s="1"/>
  <c r="B343" i="23" a="1"/>
  <c r="B343" i="23" s="1"/>
  <c r="C342" i="23"/>
  <c r="D342" i="23" a="1"/>
  <c r="D343" i="23" a="1"/>
  <c r="D342" i="23" l="1"/>
  <c r="D343" i="23"/>
  <c r="C343" i="23"/>
  <c r="B344" i="23" a="1"/>
  <c r="B344" i="23" s="1"/>
  <c r="E342" i="23" a="1"/>
  <c r="E343" i="23" a="1"/>
  <c r="H343" i="23" a="1"/>
  <c r="D344" i="23" a="1"/>
  <c r="H343" i="23" l="1"/>
  <c r="E342" i="23"/>
  <c r="F342" i="23" s="1" a="1"/>
  <c r="F342" i="23" s="1"/>
  <c r="G342" i="23" s="1"/>
  <c r="D344" i="23"/>
  <c r="E343" i="23"/>
  <c r="F343" i="23" s="1" a="1"/>
  <c r="F343" i="23" s="1"/>
  <c r="G343" i="23" s="1"/>
  <c r="B345" i="23" a="1"/>
  <c r="B345" i="23" s="1"/>
  <c r="C344" i="23"/>
  <c r="H344" i="23" a="1"/>
  <c r="E344" i="23" a="1"/>
  <c r="D345" i="23" a="1"/>
  <c r="H344" i="23" l="1"/>
  <c r="D345" i="23"/>
  <c r="E344" i="23"/>
  <c r="F344" i="23" s="1" a="1"/>
  <c r="F344" i="23" s="1"/>
  <c r="G344" i="23" s="1"/>
  <c r="B346" i="23" a="1"/>
  <c r="B346" i="23" s="1"/>
  <c r="C345" i="23"/>
  <c r="H345" i="23" a="1"/>
  <c r="E345" i="23" a="1"/>
  <c r="H346" i="23" a="1"/>
  <c r="H345" i="23" l="1"/>
  <c r="H346" i="23"/>
  <c r="E345" i="23"/>
  <c r="F345" i="23" s="1" a="1"/>
  <c r="F345" i="23" s="1"/>
  <c r="G345" i="23" s="1"/>
  <c r="C346" i="23"/>
  <c r="B347" i="23" a="1"/>
  <c r="B347" i="23" s="1"/>
  <c r="H347" i="23" a="1"/>
  <c r="D346" i="23" a="1"/>
  <c r="D346" i="23" l="1"/>
  <c r="H347" i="23"/>
  <c r="B348" i="23" a="1"/>
  <c r="B348" i="23" s="1"/>
  <c r="C347" i="23"/>
  <c r="D347" i="23" a="1"/>
  <c r="E346" i="23" a="1"/>
  <c r="D348" i="23" a="1"/>
  <c r="D347" i="23" l="1"/>
  <c r="E346" i="23"/>
  <c r="F346" i="23" s="1" a="1"/>
  <c r="F346" i="23" s="1"/>
  <c r="G346" i="23" s="1"/>
  <c r="D348" i="23"/>
  <c r="C348" i="23"/>
  <c r="B349" i="23" a="1"/>
  <c r="B349" i="23" s="1"/>
  <c r="D349" i="23" a="1"/>
  <c r="E348" i="23" a="1"/>
  <c r="E347" i="23" a="1"/>
  <c r="H348" i="23" a="1"/>
  <c r="H348" i="23" l="1"/>
  <c r="E347" i="23"/>
  <c r="F347" i="23" s="1" a="1"/>
  <c r="F347" i="23" s="1"/>
  <c r="G347" i="23" s="1"/>
  <c r="D349" i="23"/>
  <c r="E348" i="23"/>
  <c r="F348" i="23" s="1" a="1"/>
  <c r="F348" i="23" s="1"/>
  <c r="G348" i="23" s="1"/>
  <c r="B350" i="23" a="1"/>
  <c r="B350" i="23" s="1"/>
  <c r="C349" i="23"/>
  <c r="H350" i="23" a="1"/>
  <c r="H349" i="23" a="1"/>
  <c r="E349" i="23" a="1"/>
  <c r="H349" i="23" l="1"/>
  <c r="H350" i="23"/>
  <c r="E349" i="23"/>
  <c r="F349" i="23" s="1" a="1"/>
  <c r="F349" i="23" s="1"/>
  <c r="G349" i="23" s="1"/>
  <c r="B351" i="23" a="1"/>
  <c r="B351" i="23" s="1"/>
  <c r="C350" i="23"/>
  <c r="D350" i="23" a="1"/>
  <c r="H351" i="23" a="1"/>
  <c r="D350" i="23" l="1"/>
  <c r="H351" i="23"/>
  <c r="B352" i="23" a="1"/>
  <c r="B352" i="23" s="1"/>
  <c r="C351" i="23"/>
  <c r="D351" i="23" a="1"/>
  <c r="E350" i="23" a="1"/>
  <c r="H352" i="23" a="1"/>
  <c r="D351" i="23" l="1"/>
  <c r="E350" i="23"/>
  <c r="F350" i="23" s="1" a="1"/>
  <c r="F350" i="23" s="1"/>
  <c r="G350" i="23" s="1"/>
  <c r="H352" i="23"/>
  <c r="C352" i="23"/>
  <c r="B353" i="23" a="1"/>
  <c r="B353" i="23" s="1"/>
  <c r="E351" i="23" a="1"/>
  <c r="D352" i="23" a="1"/>
  <c r="H353" i="23" a="1"/>
  <c r="D352" i="23" l="1"/>
  <c r="E351" i="23"/>
  <c r="F351" i="23" s="1" a="1"/>
  <c r="F351" i="23" s="1"/>
  <c r="G351" i="23" s="1"/>
  <c r="H353" i="23"/>
  <c r="B354" i="23" a="1"/>
  <c r="B354" i="23" s="1"/>
  <c r="C353" i="23"/>
  <c r="D353" i="23" a="1"/>
  <c r="E352" i="23" a="1"/>
  <c r="D354" i="23" a="1"/>
  <c r="D353" i="23" l="1"/>
  <c r="E352" i="23"/>
  <c r="F352" i="23" s="1" a="1"/>
  <c r="F352" i="23" s="1"/>
  <c r="G352" i="23" s="1"/>
  <c r="D354" i="23"/>
  <c r="B355" i="23" a="1"/>
  <c r="B355" i="23" s="1"/>
  <c r="C354" i="23"/>
  <c r="E353" i="23" a="1"/>
  <c r="H354" i="23" a="1"/>
  <c r="E354" i="23" a="1"/>
  <c r="H355" i="23" a="1"/>
  <c r="H354" i="23" l="1"/>
  <c r="E353" i="23"/>
  <c r="F353" i="23" s="1" a="1"/>
  <c r="F353" i="23" s="1"/>
  <c r="G353" i="23" s="1"/>
  <c r="H355" i="23"/>
  <c r="E354" i="23"/>
  <c r="F354" i="23" s="1" a="1"/>
  <c r="F354" i="23" s="1"/>
  <c r="G354" i="23" s="1"/>
  <c r="B356" i="23" a="1"/>
  <c r="B356" i="23" s="1"/>
  <c r="C355" i="23"/>
  <c r="D355" i="23" a="1"/>
  <c r="H356" i="23" a="1"/>
  <c r="D355" i="23" l="1"/>
  <c r="H356" i="23"/>
  <c r="C356" i="23"/>
  <c r="B357" i="23" a="1"/>
  <c r="B357" i="23" s="1"/>
  <c r="D356" i="23" a="1"/>
  <c r="E355" i="23" a="1"/>
  <c r="H357" i="23" a="1"/>
  <c r="E355" i="23" l="1"/>
  <c r="F355" i="23" s="1" a="1"/>
  <c r="F355" i="23" s="1"/>
  <c r="G355" i="23" s="1"/>
  <c r="D356" i="23"/>
  <c r="H357" i="23"/>
  <c r="C357" i="23"/>
  <c r="B358" i="23" a="1"/>
  <c r="B358" i="23" s="1"/>
  <c r="E356" i="23" a="1"/>
  <c r="D357" i="23" a="1"/>
  <c r="D358" i="23" a="1"/>
  <c r="D357" i="23" l="1"/>
  <c r="E356" i="23"/>
  <c r="F356" i="23" s="1" a="1"/>
  <c r="F356" i="23" s="1"/>
  <c r="G356" i="23" s="1"/>
  <c r="D358" i="23"/>
  <c r="B359" i="23" a="1"/>
  <c r="B359" i="23" s="1"/>
  <c r="C358" i="23"/>
  <c r="E357" i="23" a="1"/>
  <c r="H358" i="23" a="1"/>
  <c r="E358" i="23" a="1"/>
  <c r="D359" i="23" a="1"/>
  <c r="E357" i="23" l="1"/>
  <c r="F357" i="23" s="1" a="1"/>
  <c r="F357" i="23" s="1"/>
  <c r="G357" i="23" s="1"/>
  <c r="H358" i="23"/>
  <c r="D359" i="23"/>
  <c r="E358" i="23"/>
  <c r="F358" i="23" s="1" a="1"/>
  <c r="F358" i="23" s="1"/>
  <c r="G358" i="23" s="1"/>
  <c r="B360" i="23" a="1"/>
  <c r="B360" i="23" s="1"/>
  <c r="C359" i="23"/>
  <c r="E359" i="23" a="1"/>
  <c r="H359" i="23" a="1"/>
  <c r="H360" i="23" a="1"/>
  <c r="H359" i="23" l="1"/>
  <c r="H360" i="23"/>
  <c r="E359" i="23"/>
  <c r="F359" i="23" s="1" a="1"/>
  <c r="F359" i="23" s="1"/>
  <c r="G359" i="23" s="1"/>
  <c r="C360" i="23"/>
  <c r="B361" i="23" a="1"/>
  <c r="B361" i="23" s="1"/>
  <c r="D360" i="23" a="1"/>
  <c r="D361" i="23" a="1"/>
  <c r="D360" i="23" l="1"/>
  <c r="D361" i="23"/>
  <c r="C361" i="23"/>
  <c r="B362" i="23" a="1"/>
  <c r="B362" i="23" s="1"/>
  <c r="E361" i="23" a="1"/>
  <c r="E360" i="23" a="1"/>
  <c r="H361" i="23" a="1"/>
  <c r="D362" i="23" a="1"/>
  <c r="H361" i="23" l="1"/>
  <c r="E360" i="23"/>
  <c r="F360" i="23" s="1" a="1"/>
  <c r="F360" i="23" s="1"/>
  <c r="G360" i="23" s="1"/>
  <c r="D362" i="23"/>
  <c r="E361" i="23"/>
  <c r="F361" i="23" s="1" a="1"/>
  <c r="F361" i="23" s="1"/>
  <c r="G361" i="23" s="1"/>
  <c r="C362" i="23"/>
  <c r="B363" i="23" a="1"/>
  <c r="B363" i="23" s="1"/>
  <c r="E362" i="23" a="1"/>
  <c r="H362" i="23" a="1"/>
  <c r="D363" i="23" a="1"/>
  <c r="H362" i="23" l="1"/>
  <c r="D363" i="23"/>
  <c r="E362" i="23"/>
  <c r="F362" i="23" s="1" a="1"/>
  <c r="F362" i="23" s="1"/>
  <c r="G362" i="23" s="1"/>
  <c r="B364" i="23" a="1"/>
  <c r="B364" i="23" s="1"/>
  <c r="C363" i="23"/>
  <c r="H363" i="23" a="1"/>
  <c r="E363" i="23" a="1"/>
  <c r="H364" i="23" a="1"/>
  <c r="H363" i="23" l="1"/>
  <c r="H364" i="23"/>
  <c r="E363" i="23"/>
  <c r="F363" i="23" s="1" a="1"/>
  <c r="F363" i="23" s="1"/>
  <c r="G363" i="23" s="1"/>
  <c r="C364" i="23"/>
  <c r="B365" i="23" a="1"/>
  <c r="B365" i="23" s="1"/>
  <c r="D364" i="23" a="1"/>
  <c r="D365" i="23" a="1"/>
  <c r="D364" i="23" l="1"/>
  <c r="D365" i="23"/>
  <c r="C365" i="23"/>
  <c r="B366" i="23" a="1"/>
  <c r="B366" i="23" s="1"/>
  <c r="E364" i="23" a="1"/>
  <c r="H365" i="23" a="1"/>
  <c r="E365" i="23" a="1"/>
  <c r="D366" i="23" a="1"/>
  <c r="H365" i="23" l="1"/>
  <c r="E364" i="23"/>
  <c r="F364" i="23" s="1" a="1"/>
  <c r="F364" i="23" s="1"/>
  <c r="G364" i="23" s="1"/>
  <c r="D366" i="23"/>
  <c r="E365" i="23"/>
  <c r="F365" i="23" s="1" a="1"/>
  <c r="F365" i="23" s="1"/>
  <c r="G365" i="23" s="1"/>
  <c r="B367" i="23" a="1"/>
  <c r="B367" i="23" s="1"/>
  <c r="C366" i="23"/>
  <c r="H367" i="23" a="1"/>
  <c r="H366" i="23" a="1"/>
  <c r="E366" i="23" a="1"/>
  <c r="H366" i="23" l="1"/>
  <c r="H367" i="23"/>
  <c r="E366" i="23"/>
  <c r="F366" i="23" s="1" a="1"/>
  <c r="F366" i="23" s="1"/>
  <c r="G366" i="23" s="1"/>
  <c r="B368" i="23" a="1"/>
  <c r="B368" i="23" s="1"/>
  <c r="C367" i="23"/>
  <c r="D367" i="23" a="1"/>
  <c r="H368" i="23" a="1"/>
  <c r="D367" i="23" l="1"/>
  <c r="H368" i="23"/>
  <c r="B369" i="23" a="1"/>
  <c r="B369" i="23" s="1"/>
  <c r="C368" i="23"/>
  <c r="E367" i="23" a="1"/>
  <c r="D368" i="23" a="1"/>
  <c r="H369" i="23" a="1"/>
  <c r="D368" i="23" l="1"/>
  <c r="E367" i="23"/>
  <c r="F367" i="23" s="1" a="1"/>
  <c r="F367" i="23" s="1"/>
  <c r="G367" i="23" s="1"/>
  <c r="H369" i="23"/>
  <c r="B370" i="23" a="1"/>
  <c r="B370" i="23" s="1"/>
  <c r="C369" i="23"/>
  <c r="D369" i="23" a="1"/>
  <c r="E368" i="23" a="1"/>
  <c r="H370" i="23" a="1"/>
  <c r="D369" i="23" l="1"/>
  <c r="E368" i="23"/>
  <c r="F368" i="23" s="1" a="1"/>
  <c r="F368" i="23" s="1"/>
  <c r="G368" i="23" s="1"/>
  <c r="H370" i="23"/>
  <c r="B371" i="23" a="1"/>
  <c r="B371" i="23" s="1"/>
  <c r="C370" i="23"/>
  <c r="E369" i="23" a="1"/>
  <c r="D370" i="23" a="1"/>
  <c r="D371" i="23" a="1"/>
  <c r="D370" i="23" l="1"/>
  <c r="E369" i="23"/>
  <c r="F369" i="23" s="1" a="1"/>
  <c r="F369" i="23" s="1"/>
  <c r="G369" i="23" s="1"/>
  <c r="D371" i="23"/>
  <c r="B372" i="23" a="1"/>
  <c r="B372" i="23" s="1"/>
  <c r="C371" i="23"/>
  <c r="H371" i="23" a="1"/>
  <c r="E370" i="23" a="1"/>
  <c r="E371" i="23" a="1"/>
  <c r="H372" i="23" a="1"/>
  <c r="H371" i="23" l="1"/>
  <c r="E370" i="23"/>
  <c r="F370" i="23" s="1" a="1"/>
  <c r="F370" i="23" s="1"/>
  <c r="G370" i="23" s="1"/>
  <c r="H372" i="23"/>
  <c r="E371" i="23"/>
  <c r="F371" i="23" s="1" a="1"/>
  <c r="F371" i="23" s="1"/>
  <c r="G371" i="23" s="1"/>
  <c r="B373" i="23" a="1"/>
  <c r="B373" i="23" s="1"/>
  <c r="C372" i="23"/>
  <c r="D372" i="23" a="1"/>
  <c r="D373" i="23" a="1"/>
  <c r="D372" i="23" l="1"/>
  <c r="D373" i="23"/>
  <c r="B374" i="23" a="1"/>
  <c r="B374" i="23" s="1"/>
  <c r="C373" i="23"/>
  <c r="E372" i="23" a="1"/>
  <c r="H373" i="23" a="1"/>
  <c r="E373" i="23" a="1"/>
  <c r="D374" i="23" a="1"/>
  <c r="H373" i="23" l="1"/>
  <c r="E372" i="23"/>
  <c r="F372" i="23" s="1" a="1"/>
  <c r="F372" i="23" s="1"/>
  <c r="G372" i="23" s="1"/>
  <c r="D374" i="23"/>
  <c r="E373" i="23"/>
  <c r="F373" i="23" s="1" a="1"/>
  <c r="F373" i="23" s="1"/>
  <c r="G373" i="23" s="1"/>
  <c r="C374" i="23"/>
  <c r="B375" i="23" a="1"/>
  <c r="B375" i="23" s="1"/>
  <c r="E374" i="23" a="1"/>
  <c r="H374" i="23" a="1"/>
  <c r="H375" i="23" a="1"/>
  <c r="H374" i="23" l="1"/>
  <c r="H375" i="23"/>
  <c r="E374" i="23"/>
  <c r="F374" i="23" s="1" a="1"/>
  <c r="F374" i="23" s="1"/>
  <c r="G374" i="23" s="1"/>
  <c r="B376" i="23" a="1"/>
  <c r="B376" i="23" s="1"/>
  <c r="C375" i="23"/>
  <c r="D375" i="23" a="1"/>
  <c r="D376" i="23" a="1"/>
  <c r="D375" i="23" l="1"/>
  <c r="D376" i="23"/>
  <c r="C376" i="23"/>
  <c r="B377" i="23" a="1"/>
  <c r="B377" i="23" s="1"/>
  <c r="E376" i="23" a="1"/>
  <c r="H376" i="23" a="1"/>
  <c r="E375" i="23" a="1"/>
  <c r="D377" i="23" a="1"/>
  <c r="H376" i="23" l="1"/>
  <c r="E375" i="23"/>
  <c r="F375" i="23" s="1" a="1"/>
  <c r="F375" i="23" s="1"/>
  <c r="G375" i="23" s="1"/>
  <c r="D377" i="23"/>
  <c r="E376" i="23"/>
  <c r="F376" i="23" s="1" a="1"/>
  <c r="F376" i="23" s="1"/>
  <c r="G376" i="23" s="1"/>
  <c r="B378" i="23" a="1"/>
  <c r="B378" i="23" s="1"/>
  <c r="C377" i="23"/>
  <c r="D378" i="23" a="1"/>
  <c r="E377" i="23" a="1"/>
  <c r="H377" i="23" a="1"/>
  <c r="H377" i="23" l="1"/>
  <c r="D378" i="23"/>
  <c r="E377" i="23"/>
  <c r="F377" i="23" s="1" a="1"/>
  <c r="F377" i="23" s="1"/>
  <c r="G377" i="23" s="1"/>
  <c r="B379" i="23" a="1"/>
  <c r="B379" i="23" s="1"/>
  <c r="C378" i="23"/>
  <c r="E378" i="23" a="1"/>
  <c r="H378" i="23" a="1"/>
  <c r="H379" i="23" a="1"/>
  <c r="H378" i="23" l="1"/>
  <c r="H379" i="23"/>
  <c r="E378" i="23"/>
  <c r="F378" i="23" s="1" a="1"/>
  <c r="F378" i="23" s="1"/>
  <c r="G378" i="23" s="1"/>
  <c r="B380" i="23" a="1"/>
  <c r="B380" i="23" s="1"/>
  <c r="C379" i="23"/>
  <c r="D379" i="23" a="1"/>
  <c r="D380" i="23" a="1"/>
  <c r="D379" i="23" l="1"/>
  <c r="D380" i="23"/>
  <c r="C380" i="23"/>
  <c r="B381" i="23" a="1"/>
  <c r="B381" i="23" s="1"/>
  <c r="E380" i="23" a="1"/>
  <c r="H380" i="23" a="1"/>
  <c r="E379" i="23" a="1"/>
  <c r="H381" i="23" a="1"/>
  <c r="H380" i="23" l="1"/>
  <c r="E379" i="23"/>
  <c r="F379" i="23" s="1" a="1"/>
  <c r="F379" i="23" s="1"/>
  <c r="G379" i="23" s="1"/>
  <c r="H381" i="23"/>
  <c r="E380" i="23"/>
  <c r="F380" i="23" s="1" a="1"/>
  <c r="F380" i="23" s="1"/>
  <c r="G380" i="23" s="1"/>
  <c r="B382" i="23" a="1"/>
  <c r="B382" i="23" s="1"/>
  <c r="C381" i="23"/>
  <c r="D381" i="23" a="1"/>
  <c r="D382" i="23" a="1"/>
  <c r="D381" i="23" l="1"/>
  <c r="D382" i="23"/>
  <c r="B383" i="23" a="1"/>
  <c r="B383" i="23" s="1"/>
  <c r="C382" i="23"/>
  <c r="E381" i="23" a="1"/>
  <c r="E382" i="23" a="1"/>
  <c r="H382" i="23" a="1"/>
  <c r="D383" i="23" a="1"/>
  <c r="H382" i="23" l="1"/>
  <c r="E381" i="23"/>
  <c r="F381" i="23" s="1" a="1"/>
  <c r="F381" i="23" s="1"/>
  <c r="G381" i="23" s="1"/>
  <c r="D383" i="23"/>
  <c r="E382" i="23"/>
  <c r="F382" i="23" s="1" a="1"/>
  <c r="F382" i="23" s="1"/>
  <c r="G382" i="23" s="1"/>
  <c r="C383" i="23"/>
  <c r="B384" i="23" a="1"/>
  <c r="B384" i="23" s="1"/>
  <c r="E383" i="23" a="1"/>
  <c r="H383" i="23" a="1"/>
  <c r="H384" i="23" a="1"/>
  <c r="H383" i="23" l="1"/>
  <c r="H384" i="23"/>
  <c r="E383" i="23"/>
  <c r="F383" i="23" s="1" a="1"/>
  <c r="F383" i="23" s="1"/>
  <c r="G383" i="23" s="1"/>
  <c r="C384" i="23"/>
  <c r="B385" i="23" a="1"/>
  <c r="B385" i="23" s="1"/>
  <c r="D384" i="23" a="1"/>
  <c r="H385" i="23" a="1"/>
  <c r="D384" i="23" l="1"/>
  <c r="H385" i="23"/>
  <c r="B386" i="23" a="1"/>
  <c r="B386" i="23" s="1"/>
  <c r="C385" i="23"/>
  <c r="D385" i="23" a="1"/>
  <c r="E384" i="23" a="1"/>
  <c r="H386" i="23" a="1"/>
  <c r="D385" i="23" l="1"/>
  <c r="E384" i="23"/>
  <c r="F384" i="23" s="1" a="1"/>
  <c r="F384" i="23" s="1"/>
  <c r="G384" i="23" s="1"/>
  <c r="H386" i="23"/>
  <c r="B387" i="23" a="1"/>
  <c r="B387" i="23" s="1"/>
  <c r="C386" i="23"/>
  <c r="D386" i="23" a="1"/>
  <c r="E385" i="23" a="1"/>
  <c r="D387" i="23" a="1"/>
  <c r="D386" i="23" l="1"/>
  <c r="E385" i="23"/>
  <c r="F385" i="23" s="1" a="1"/>
  <c r="F385" i="23" s="1"/>
  <c r="G385" i="23" s="1"/>
  <c r="D387" i="23"/>
  <c r="C387" i="23"/>
  <c r="B388" i="23" a="1"/>
  <c r="B388" i="23" s="1"/>
  <c r="D388" i="23" a="1"/>
  <c r="E387" i="23" a="1"/>
  <c r="H387" i="23" a="1"/>
  <c r="E386" i="23" a="1"/>
  <c r="H387" i="23" l="1"/>
  <c r="E386" i="23"/>
  <c r="F386" i="23" s="1" a="1"/>
  <c r="F386" i="23" s="1"/>
  <c r="G386" i="23" s="1"/>
  <c r="D388" i="23"/>
  <c r="E387" i="23"/>
  <c r="F387" i="23" s="1" a="1"/>
  <c r="F387" i="23" s="1"/>
  <c r="G387" i="23" s="1"/>
  <c r="B389" i="23" a="1"/>
  <c r="B389" i="23" s="1"/>
  <c r="C388" i="23"/>
  <c r="H389" i="23" a="1"/>
  <c r="H388" i="23" a="1"/>
  <c r="E388" i="23" a="1"/>
  <c r="H388" i="23" l="1"/>
  <c r="H389" i="23"/>
  <c r="E388" i="23"/>
  <c r="F388" i="23" s="1" a="1"/>
  <c r="F388" i="23" s="1"/>
  <c r="G388" i="23" s="1"/>
  <c r="B390" i="23" a="1"/>
  <c r="B390" i="23" s="1"/>
  <c r="C389" i="23"/>
  <c r="D389" i="23" a="1"/>
  <c r="H390" i="23" a="1"/>
  <c r="D389" i="23" l="1"/>
  <c r="H390" i="23"/>
  <c r="B391" i="23" a="1"/>
  <c r="B391" i="23" s="1"/>
  <c r="C390" i="23"/>
  <c r="D390" i="23" a="1"/>
  <c r="E389" i="23" a="1"/>
  <c r="D391" i="23" a="1"/>
  <c r="D390" i="23" l="1"/>
  <c r="E389" i="23"/>
  <c r="F389" i="23" s="1" a="1"/>
  <c r="F389" i="23" s="1"/>
  <c r="G389" i="23" s="1"/>
  <c r="D391" i="23"/>
  <c r="C391" i="23"/>
  <c r="B392" i="23" a="1"/>
  <c r="B392" i="23" s="1"/>
  <c r="D392" i="23" a="1"/>
  <c r="E391" i="23" a="1"/>
  <c r="E390" i="23" a="1"/>
  <c r="H391" i="23" a="1"/>
  <c r="H391" i="23" l="1"/>
  <c r="E390" i="23"/>
  <c r="F390" i="23" s="1" a="1"/>
  <c r="F390" i="23" s="1"/>
  <c r="G390" i="23" s="1"/>
  <c r="D392" i="23"/>
  <c r="E391" i="23"/>
  <c r="F391" i="23" s="1" a="1"/>
  <c r="F391" i="23" s="1"/>
  <c r="G391" i="23" s="1"/>
  <c r="B393" i="23" a="1"/>
  <c r="B393" i="23" s="1"/>
  <c r="C392" i="23"/>
  <c r="H393" i="23" a="1"/>
  <c r="H392" i="23" a="1"/>
  <c r="E392" i="23" a="1"/>
  <c r="H392" i="23" l="1"/>
  <c r="H393" i="23"/>
  <c r="E392" i="23"/>
  <c r="F392" i="23" s="1" a="1"/>
  <c r="F392" i="23" s="1"/>
  <c r="G392" i="23" s="1"/>
  <c r="C393" i="23"/>
  <c r="B394" i="23" a="1"/>
  <c r="B394" i="23" s="1"/>
  <c r="D393" i="23" a="1"/>
  <c r="D394" i="23" a="1"/>
  <c r="D393" i="23" l="1"/>
  <c r="D394" i="23"/>
  <c r="B395" i="23" a="1"/>
  <c r="B395" i="23" s="1"/>
  <c r="C394" i="23"/>
  <c r="H394" i="23" a="1"/>
  <c r="E393" i="23" a="1"/>
  <c r="E394" i="23" a="1"/>
  <c r="H395" i="23" a="1"/>
  <c r="H394" i="23" l="1"/>
  <c r="E393" i="23"/>
  <c r="F393" i="23" s="1" a="1"/>
  <c r="F393" i="23" s="1"/>
  <c r="G393" i="23" s="1"/>
  <c r="H395" i="23"/>
  <c r="E394" i="23"/>
  <c r="F394" i="23" s="1" a="1"/>
  <c r="F394" i="23" s="1"/>
  <c r="G394" i="23" s="1"/>
  <c r="B396" i="23" a="1"/>
  <c r="B396" i="23" s="1"/>
  <c r="C395" i="23"/>
  <c r="D395" i="23" a="1"/>
  <c r="D396" i="23" a="1"/>
  <c r="D395" i="23" l="1"/>
  <c r="D396" i="23"/>
  <c r="B397" i="23" a="1"/>
  <c r="B397" i="23" s="1"/>
  <c r="C396" i="23"/>
  <c r="H396" i="23" a="1"/>
  <c r="E395" i="23" a="1"/>
  <c r="E396" i="23" a="1"/>
  <c r="H397" i="23" a="1"/>
  <c r="H396" i="23" l="1"/>
  <c r="E395" i="23"/>
  <c r="F395" i="23" s="1" a="1"/>
  <c r="F395" i="23" s="1"/>
  <c r="G395" i="23" s="1"/>
  <c r="H397" i="23"/>
  <c r="E396" i="23"/>
  <c r="F396" i="23" s="1" a="1"/>
  <c r="F396" i="23" s="1"/>
  <c r="G396" i="23" s="1"/>
  <c r="C397" i="23"/>
  <c r="B398" i="23" a="1"/>
  <c r="B398" i="23" s="1"/>
  <c r="H398" i="23" a="1"/>
  <c r="D397" i="23" a="1"/>
  <c r="D397" i="23" l="1"/>
  <c r="H398" i="23"/>
  <c r="B399" i="23" a="1"/>
  <c r="B399" i="23" s="1"/>
  <c r="C398" i="23"/>
  <c r="E397" i="23" a="1"/>
  <c r="D398" i="23" a="1"/>
  <c r="H399" i="23" a="1"/>
  <c r="D398" i="23" l="1"/>
  <c r="E397" i="23"/>
  <c r="F397" i="23" s="1" a="1"/>
  <c r="F397" i="23" s="1"/>
  <c r="G397" i="23" s="1"/>
  <c r="H399" i="23"/>
  <c r="C399" i="23"/>
  <c r="B400" i="23" a="1"/>
  <c r="B400" i="23" s="1"/>
  <c r="D399" i="23" a="1"/>
  <c r="E398" i="23" a="1"/>
  <c r="D400" i="23" a="1"/>
  <c r="D399" i="23" l="1"/>
  <c r="E398" i="23"/>
  <c r="F398" i="23" s="1" a="1"/>
  <c r="F398" i="23" s="1"/>
  <c r="G398" i="23" s="1"/>
  <c r="D400" i="23"/>
  <c r="C400" i="23"/>
  <c r="B401" i="23" a="1"/>
  <c r="B401" i="23" s="1"/>
  <c r="H401" i="23" a="1"/>
  <c r="E400" i="23" a="1"/>
  <c r="E399" i="23" a="1"/>
  <c r="H400" i="23" a="1"/>
  <c r="H400" i="23" l="1"/>
  <c r="E399" i="23"/>
  <c r="F399" i="23" s="1" a="1"/>
  <c r="F399" i="23" s="1"/>
  <c r="G399" i="23" s="1"/>
  <c r="H401" i="23"/>
  <c r="E400" i="23"/>
  <c r="F400" i="23" s="1" a="1"/>
  <c r="F400" i="23" s="1"/>
  <c r="G400" i="23" s="1"/>
  <c r="C401" i="23"/>
  <c r="B402" i="23" a="1"/>
  <c r="B402" i="23" s="1"/>
  <c r="D402" i="23" a="1"/>
  <c r="D401" i="23" a="1"/>
  <c r="D401" i="23" l="1"/>
  <c r="D402" i="23"/>
  <c r="B403" i="23" a="1"/>
  <c r="B403" i="23" s="1"/>
  <c r="C402" i="23"/>
  <c r="E402" i="23" a="1"/>
  <c r="H402" i="23" a="1"/>
  <c r="E401" i="23" a="1"/>
  <c r="H403" i="23" a="1"/>
  <c r="H402" i="23" l="1"/>
  <c r="E401" i="23"/>
  <c r="F401" i="23" s="1" a="1"/>
  <c r="F401" i="23" s="1"/>
  <c r="G401" i="23" s="1"/>
  <c r="H403" i="23"/>
  <c r="E402" i="23"/>
  <c r="F402" i="23" s="1" a="1"/>
  <c r="F402" i="23" s="1"/>
  <c r="G402" i="23" s="1"/>
  <c r="C403" i="23"/>
  <c r="B404" i="23" a="1"/>
  <c r="B404" i="23" s="1"/>
  <c r="D404" i="23" a="1"/>
  <c r="D403" i="23" a="1"/>
  <c r="D403" i="23" l="1"/>
  <c r="D404" i="23"/>
  <c r="C404" i="23"/>
  <c r="B405" i="23" a="1"/>
  <c r="B405" i="23" s="1"/>
  <c r="H404" i="23" a="1"/>
  <c r="E404" i="23" a="1"/>
  <c r="E403" i="23" a="1"/>
  <c r="H405" i="23" a="1"/>
  <c r="H404" i="23" l="1"/>
  <c r="E403" i="23"/>
  <c r="F403" i="23" s="1" a="1"/>
  <c r="F403" i="23" s="1"/>
  <c r="G403" i="23" s="1"/>
  <c r="H405" i="23"/>
  <c r="E404" i="23"/>
  <c r="F404" i="23" s="1" a="1"/>
  <c r="F404" i="23" s="1"/>
  <c r="G404" i="23" s="1"/>
  <c r="C405" i="23"/>
  <c r="B406" i="23" a="1"/>
  <c r="B406" i="23" s="1"/>
  <c r="D406" i="23" a="1"/>
  <c r="D405" i="23" a="1"/>
  <c r="D405" i="23" l="1"/>
  <c r="D406" i="23"/>
  <c r="C406" i="23"/>
  <c r="B407" i="23" a="1"/>
  <c r="B407" i="23" s="1"/>
  <c r="E406" i="23" a="1"/>
  <c r="E405" i="23" a="1"/>
  <c r="H406" i="23" a="1"/>
  <c r="D407" i="23" a="1"/>
  <c r="H406" i="23" l="1"/>
  <c r="E405" i="23"/>
  <c r="F405" i="23" s="1" a="1"/>
  <c r="F405" i="23" s="1"/>
  <c r="G405" i="23" s="1"/>
  <c r="D407" i="23"/>
  <c r="E406" i="23"/>
  <c r="F406" i="23" s="1" a="1"/>
  <c r="F406" i="23" s="1"/>
  <c r="G406" i="23" s="1"/>
  <c r="B408" i="23" a="1"/>
  <c r="B408" i="23" s="1"/>
  <c r="C407" i="23"/>
  <c r="H408" i="23" a="1"/>
  <c r="H407" i="23" a="1"/>
  <c r="E407" i="23" a="1"/>
  <c r="H407" i="23" l="1"/>
  <c r="H408" i="23"/>
  <c r="E407" i="23"/>
  <c r="F407" i="23" s="1" a="1"/>
  <c r="F407" i="23" s="1"/>
  <c r="G407" i="23" s="1"/>
  <c r="B409" i="23" a="1"/>
  <c r="B409" i="23" s="1"/>
  <c r="C408" i="23"/>
  <c r="D408" i="23" a="1"/>
  <c r="H409" i="23" a="1"/>
  <c r="D408" i="23" l="1"/>
  <c r="H409" i="23"/>
  <c r="C409" i="23"/>
  <c r="B410" i="23" a="1"/>
  <c r="B410" i="23" s="1"/>
  <c r="E408" i="23" a="1"/>
  <c r="D409" i="23" a="1"/>
  <c r="H410" i="23" a="1"/>
  <c r="D409" i="23" l="1"/>
  <c r="E408" i="23"/>
  <c r="F408" i="23" s="1" a="1"/>
  <c r="F408" i="23" s="1"/>
  <c r="G408" i="23" s="1"/>
  <c r="H410" i="23"/>
  <c r="C410" i="23"/>
  <c r="B411" i="23" a="1"/>
  <c r="B411" i="23" s="1"/>
  <c r="D410" i="23" a="1"/>
  <c r="E409" i="23" a="1"/>
  <c r="D411" i="23" a="1"/>
  <c r="D410" i="23" l="1"/>
  <c r="E409" i="23"/>
  <c r="F409" i="23" s="1" a="1"/>
  <c r="F409" i="23" s="1"/>
  <c r="G409" i="23" s="1"/>
  <c r="D411" i="23"/>
  <c r="B412" i="23" a="1"/>
  <c r="B412" i="23" s="1"/>
  <c r="C411" i="23"/>
  <c r="E411" i="23" a="1"/>
  <c r="E410" i="23" a="1"/>
  <c r="H411" i="23" a="1"/>
  <c r="H412" i="23" a="1"/>
  <c r="H411" i="23" l="1"/>
  <c r="E410" i="23"/>
  <c r="F410" i="23" s="1" a="1"/>
  <c r="F410" i="23" s="1"/>
  <c r="G410" i="23" s="1"/>
  <c r="H412" i="23"/>
  <c r="E411" i="23"/>
  <c r="F411" i="23" s="1" a="1"/>
  <c r="F411" i="23" s="1"/>
  <c r="G411" i="23" s="1"/>
  <c r="B413" i="23" a="1"/>
  <c r="B413" i="23" s="1"/>
  <c r="C412" i="23"/>
  <c r="D412" i="23" a="1"/>
  <c r="D413" i="23" a="1"/>
  <c r="D412" i="23" l="1"/>
  <c r="D413" i="23"/>
  <c r="C413" i="23"/>
  <c r="B414" i="23" a="1"/>
  <c r="B414" i="23" s="1"/>
  <c r="E413" i="23" a="1"/>
  <c r="H413" i="23" a="1"/>
  <c r="E412" i="23" a="1"/>
  <c r="D414" i="23" a="1"/>
  <c r="H413" i="23" l="1"/>
  <c r="E412" i="23"/>
  <c r="F412" i="23" s="1" a="1"/>
  <c r="F412" i="23" s="1"/>
  <c r="G412" i="23" s="1"/>
  <c r="D414" i="23"/>
  <c r="E413" i="23"/>
  <c r="F413" i="23" s="1" a="1"/>
  <c r="F413" i="23" s="1"/>
  <c r="G413" i="23" s="1"/>
  <c r="B415" i="23" a="1"/>
  <c r="B415" i="23" s="1"/>
  <c r="C414" i="23"/>
  <c r="H415" i="23" a="1"/>
  <c r="H414" i="23" a="1"/>
  <c r="E414" i="23" a="1"/>
  <c r="H414" i="23" l="1"/>
  <c r="H415" i="23"/>
  <c r="E414" i="23"/>
  <c r="F414" i="23" s="1" a="1"/>
  <c r="F414" i="23" s="1"/>
  <c r="G414" i="23" s="1"/>
  <c r="C415" i="23"/>
  <c r="B416" i="23" a="1"/>
  <c r="B416" i="23" s="1"/>
  <c r="D415" i="23" a="1"/>
  <c r="D416" i="23" a="1"/>
  <c r="D415" i="23" l="1"/>
  <c r="D416" i="23"/>
  <c r="C416" i="23"/>
  <c r="B417" i="23" a="1"/>
  <c r="B417" i="23" s="1"/>
  <c r="E415" i="23" a="1"/>
  <c r="H416" i="23" a="1"/>
  <c r="E416" i="23" a="1"/>
  <c r="H417" i="23" a="1"/>
  <c r="H416" i="23" l="1"/>
  <c r="E415" i="23"/>
  <c r="F415" i="23" s="1" a="1"/>
  <c r="F415" i="23" s="1"/>
  <c r="G415" i="23" s="1"/>
  <c r="H417" i="23"/>
  <c r="E416" i="23"/>
  <c r="F416" i="23" s="1" a="1"/>
  <c r="F416" i="23" s="1"/>
  <c r="G416" i="23" s="1"/>
  <c r="C417" i="23"/>
  <c r="B418" i="23" a="1"/>
  <c r="B418" i="23" s="1"/>
  <c r="H418" i="23" a="1"/>
  <c r="D417" i="23" a="1"/>
  <c r="D417" i="23" l="1"/>
  <c r="H418" i="23"/>
  <c r="B419" i="23" a="1"/>
  <c r="B419" i="23" s="1"/>
  <c r="C418" i="23"/>
  <c r="E417" i="23" a="1"/>
  <c r="D418" i="23" a="1"/>
  <c r="D419" i="23" a="1"/>
  <c r="D418" i="23" l="1"/>
  <c r="E417" i="23"/>
  <c r="F417" i="23" s="1" a="1"/>
  <c r="F417" i="23" s="1"/>
  <c r="G417" i="23" s="1"/>
  <c r="D419" i="23"/>
  <c r="C419" i="23"/>
  <c r="B420" i="23" a="1"/>
  <c r="B420" i="23" s="1"/>
  <c r="H420" i="23" a="1"/>
  <c r="H419" i="23" a="1"/>
  <c r="E419" i="23" a="1"/>
  <c r="E418" i="23" a="1"/>
  <c r="H419" i="23" l="1"/>
  <c r="E418" i="23"/>
  <c r="F418" i="23" s="1" a="1"/>
  <c r="F418" i="23" s="1"/>
  <c r="G418" i="23" s="1"/>
  <c r="H420" i="23"/>
  <c r="E419" i="23"/>
  <c r="F419" i="23" s="1" a="1"/>
  <c r="F419" i="23" s="1"/>
  <c r="G419" i="23" s="1"/>
  <c r="B421" i="23" a="1"/>
  <c r="B421" i="23" s="1"/>
  <c r="C420" i="23"/>
  <c r="D421" i="23" a="1"/>
  <c r="D420" i="23" a="1"/>
  <c r="D420" i="23" l="1"/>
  <c r="D421" i="23"/>
  <c r="B422" i="23" a="1"/>
  <c r="B422" i="23" s="1"/>
  <c r="C421" i="23"/>
  <c r="E421" i="23" a="1"/>
  <c r="E420" i="23" a="1"/>
  <c r="H421" i="23" a="1"/>
  <c r="D422" i="23" a="1"/>
  <c r="H421" i="23" l="1"/>
  <c r="E420" i="23"/>
  <c r="F420" i="23" s="1" a="1"/>
  <c r="F420" i="23" s="1"/>
  <c r="G420" i="23" s="1"/>
  <c r="D422" i="23"/>
  <c r="E421" i="23"/>
  <c r="F421" i="23" s="1" a="1"/>
  <c r="F421" i="23" s="1"/>
  <c r="G421" i="23" s="1"/>
  <c r="C422" i="23"/>
  <c r="B423" i="23" a="1"/>
  <c r="B423" i="23" s="1"/>
  <c r="H422" i="23" a="1"/>
  <c r="E422" i="23" a="1"/>
  <c r="H423" i="23" a="1"/>
  <c r="H422" i="23" l="1"/>
  <c r="H423" i="23"/>
  <c r="E422" i="23"/>
  <c r="F422" i="23" s="1" a="1"/>
  <c r="F422" i="23" s="1"/>
  <c r="G422" i="23" s="1"/>
  <c r="B424" i="23" a="1"/>
  <c r="B424" i="23" s="1"/>
  <c r="C423" i="23"/>
  <c r="D423" i="23" a="1"/>
  <c r="H424" i="23" a="1"/>
  <c r="D423" i="23" l="1"/>
  <c r="H424" i="23"/>
  <c r="B425" i="23" a="1"/>
  <c r="B425" i="23" s="1"/>
  <c r="C424" i="23"/>
  <c r="D424" i="23" a="1"/>
  <c r="E423" i="23" a="1"/>
  <c r="H425" i="23" a="1"/>
  <c r="D424" i="23" l="1"/>
  <c r="E423" i="23"/>
  <c r="F423" i="23" s="1" a="1"/>
  <c r="F423" i="23" s="1"/>
  <c r="G423" i="23" s="1"/>
  <c r="H425" i="23"/>
  <c r="B426" i="23" a="1"/>
  <c r="B426" i="23" s="1"/>
  <c r="C425" i="23"/>
  <c r="D425" i="23" a="1"/>
  <c r="E424" i="23" a="1"/>
  <c r="H426" i="23" a="1"/>
  <c r="D425" i="23" l="1"/>
  <c r="E424" i="23"/>
  <c r="F424" i="23" s="1" a="1"/>
  <c r="F424" i="23" s="1"/>
  <c r="G424" i="23" s="1"/>
  <c r="H426" i="23"/>
  <c r="B427" i="23" a="1"/>
  <c r="B427" i="23" s="1"/>
  <c r="C426" i="23"/>
  <c r="D426" i="23" a="1"/>
  <c r="E425" i="23" a="1"/>
  <c r="H427" i="23" a="1"/>
  <c r="D426" i="23" l="1"/>
  <c r="E425" i="23"/>
  <c r="F425" i="23" s="1" a="1"/>
  <c r="F425" i="23" s="1"/>
  <c r="G425" i="23" s="1"/>
  <c r="H427" i="23"/>
  <c r="B428" i="23" a="1"/>
  <c r="B428" i="23" s="1"/>
  <c r="C427" i="23"/>
  <c r="E426" i="23" a="1"/>
  <c r="D427" i="23" a="1"/>
  <c r="D428" i="23" a="1"/>
  <c r="E426" i="23" l="1"/>
  <c r="F426" i="23" s="1" a="1"/>
  <c r="F426" i="23" s="1"/>
  <c r="G426" i="23" s="1"/>
  <c r="D427" i="23"/>
  <c r="D428" i="23"/>
  <c r="B429" i="23" a="1"/>
  <c r="B429" i="23" s="1"/>
  <c r="C428" i="23"/>
  <c r="H428" i="23" a="1"/>
  <c r="E427" i="23" a="1"/>
  <c r="E428" i="23" a="1"/>
  <c r="D429" i="23" a="1"/>
  <c r="H428" i="23" l="1"/>
  <c r="E427" i="23"/>
  <c r="F427" i="23" s="1" a="1"/>
  <c r="F427" i="23" s="1"/>
  <c r="G427" i="23" s="1"/>
  <c r="D429" i="23"/>
  <c r="E428" i="23"/>
  <c r="F428" i="23" s="1" a="1"/>
  <c r="F428" i="23" s="1"/>
  <c r="G428" i="23" s="1"/>
  <c r="C429" i="23"/>
  <c r="B430" i="23" a="1"/>
  <c r="B430" i="23" s="1"/>
  <c r="E429" i="23" a="1"/>
  <c r="H429" i="23" a="1"/>
  <c r="D430" i="23" a="1"/>
  <c r="H429" i="23" l="1"/>
  <c r="D430" i="23"/>
  <c r="E429" i="23"/>
  <c r="F429" i="23" s="1" a="1"/>
  <c r="F429" i="23" s="1"/>
  <c r="G429" i="23" s="1"/>
  <c r="B431" i="23" a="1"/>
  <c r="B431" i="23" s="1"/>
  <c r="C430" i="23"/>
  <c r="E430" i="23" a="1"/>
  <c r="H430" i="23" a="1"/>
  <c r="D431" i="23" a="1"/>
  <c r="H430" i="23" l="1"/>
  <c r="D431" i="23"/>
  <c r="E430" i="23"/>
  <c r="F430" i="23" s="1" a="1"/>
  <c r="F430" i="23" s="1"/>
  <c r="G430" i="23" s="1"/>
  <c r="B432" i="23" a="1"/>
  <c r="B432" i="23" s="1"/>
  <c r="C431" i="23"/>
  <c r="E431" i="23" a="1"/>
  <c r="H431" i="23" a="1"/>
  <c r="D432" i="23" a="1"/>
  <c r="H431" i="23" l="1"/>
  <c r="D432" i="23"/>
  <c r="E431" i="23"/>
  <c r="F431" i="23" s="1" a="1"/>
  <c r="F431" i="23" s="1"/>
  <c r="G431" i="23" s="1"/>
  <c r="B433" i="23" a="1"/>
  <c r="B433" i="23" s="1"/>
  <c r="C432" i="23"/>
  <c r="E432" i="23" a="1"/>
  <c r="H432" i="23" a="1"/>
  <c r="H433" i="23" a="1"/>
  <c r="H432" i="23" l="1"/>
  <c r="H433" i="23"/>
  <c r="E432" i="23"/>
  <c r="F432" i="23" s="1" a="1"/>
  <c r="F432" i="23" s="1"/>
  <c r="G432" i="23" s="1"/>
  <c r="C433" i="23"/>
  <c r="B434" i="23" a="1"/>
  <c r="B434" i="23" s="1"/>
  <c r="D433" i="23" a="1"/>
  <c r="D434" i="23" a="1"/>
  <c r="D433" i="23" l="1"/>
  <c r="D434" i="23"/>
  <c r="C434" i="23"/>
  <c r="B435" i="23" a="1"/>
  <c r="B435" i="23" s="1"/>
  <c r="E434" i="23" a="1"/>
  <c r="E433" i="23" a="1"/>
  <c r="H434" i="23" a="1"/>
  <c r="H435" i="23" a="1"/>
  <c r="H434" i="23" l="1"/>
  <c r="E433" i="23"/>
  <c r="F433" i="23" s="1" a="1"/>
  <c r="F433" i="23" s="1"/>
  <c r="G433" i="23" s="1"/>
  <c r="H435" i="23"/>
  <c r="E434" i="23"/>
  <c r="F434" i="23" s="1" a="1"/>
  <c r="F434" i="23" s="1"/>
  <c r="G434" i="23" s="1"/>
  <c r="B436" i="23" a="1"/>
  <c r="B436" i="23" s="1"/>
  <c r="C435" i="23"/>
  <c r="D435" i="23" a="1"/>
  <c r="H436" i="23" a="1"/>
  <c r="D435" i="23" l="1"/>
  <c r="H436" i="23"/>
  <c r="C436" i="23"/>
  <c r="B437" i="23" a="1"/>
  <c r="B437" i="23" s="1"/>
  <c r="D436" i="23" a="1"/>
  <c r="E435" i="23" a="1"/>
  <c r="H437" i="23" a="1"/>
  <c r="D436" i="23" l="1"/>
  <c r="E435" i="23"/>
  <c r="F435" i="23" s="1" a="1"/>
  <c r="F435" i="23" s="1"/>
  <c r="G435" i="23" s="1"/>
  <c r="H437" i="23"/>
  <c r="B438" i="23" a="1"/>
  <c r="B438" i="23" s="1"/>
  <c r="C437" i="23"/>
  <c r="E436" i="23" a="1"/>
  <c r="D437" i="23" a="1"/>
  <c r="H438" i="23" a="1"/>
  <c r="D437" i="23" l="1"/>
  <c r="E436" i="23"/>
  <c r="F436" i="23" s="1" a="1"/>
  <c r="F436" i="23" s="1"/>
  <c r="G436" i="23" s="1"/>
  <c r="H438" i="23"/>
  <c r="B439" i="23" a="1"/>
  <c r="B439" i="23" s="1"/>
  <c r="C438" i="23"/>
  <c r="E437" i="23" a="1"/>
  <c r="D438" i="23" a="1"/>
  <c r="H439" i="23" a="1"/>
  <c r="D438" i="23" l="1"/>
  <c r="E437" i="23"/>
  <c r="F437" i="23" s="1" a="1"/>
  <c r="F437" i="23" s="1"/>
  <c r="G437" i="23" s="1"/>
  <c r="H439" i="23"/>
  <c r="B440" i="23" a="1"/>
  <c r="B440" i="23" s="1"/>
  <c r="C439" i="23"/>
  <c r="E438" i="23" a="1"/>
  <c r="D439" i="23" a="1"/>
  <c r="H440" i="23" a="1"/>
  <c r="E438" i="23" l="1"/>
  <c r="F438" i="23" s="1" a="1"/>
  <c r="F438" i="23" s="1"/>
  <c r="G438" i="23" s="1"/>
  <c r="D439" i="23"/>
  <c r="H440" i="23"/>
  <c r="C440" i="23"/>
  <c r="B441" i="23" a="1"/>
  <c r="B441" i="23" s="1"/>
  <c r="D440" i="23" a="1"/>
  <c r="E439" i="23" a="1"/>
  <c r="D441" i="23" a="1"/>
  <c r="D440" i="23" l="1"/>
  <c r="E439" i="23"/>
  <c r="F439" i="23" s="1" a="1"/>
  <c r="F439" i="23" s="1"/>
  <c r="G439" i="23" s="1"/>
  <c r="D441" i="23"/>
  <c r="C441" i="23"/>
  <c r="B442" i="23" a="1"/>
  <c r="B442" i="23" s="1"/>
  <c r="H442" i="23" a="1"/>
  <c r="H441" i="23" a="1"/>
  <c r="E441" i="23" a="1"/>
  <c r="E440" i="23" a="1"/>
  <c r="H441" i="23" l="1"/>
  <c r="E440" i="23"/>
  <c r="F440" i="23" s="1" a="1"/>
  <c r="F440" i="23" s="1"/>
  <c r="G440" i="23" s="1"/>
  <c r="H442" i="23"/>
  <c r="E441" i="23"/>
  <c r="F441" i="23" s="1" a="1"/>
  <c r="F441" i="23" s="1"/>
  <c r="G441" i="23" s="1"/>
  <c r="B443" i="23" a="1"/>
  <c r="B443" i="23" s="1"/>
  <c r="C442" i="23"/>
  <c r="H443" i="23" a="1"/>
  <c r="D442" i="23" a="1"/>
  <c r="D442" i="23" l="1"/>
  <c r="H443" i="23"/>
  <c r="C443" i="23"/>
  <c r="B444" i="23" a="1"/>
  <c r="B444" i="23" s="1"/>
  <c r="E442" i="23" a="1"/>
  <c r="D443" i="23" a="1"/>
  <c r="D444" i="23" a="1"/>
  <c r="E442" i="23" l="1"/>
  <c r="F442" i="23" s="1" a="1"/>
  <c r="F442" i="23" s="1"/>
  <c r="G442" i="23" s="1"/>
  <c r="D443" i="23"/>
  <c r="D444" i="23"/>
  <c r="B445" i="23" a="1"/>
  <c r="B445" i="23" s="1"/>
  <c r="C444" i="23"/>
  <c r="H444" i="23" a="1"/>
  <c r="E444" i="23" a="1"/>
  <c r="E443" i="23" a="1"/>
  <c r="H445" i="23" a="1"/>
  <c r="H444" i="23" l="1"/>
  <c r="E443" i="23"/>
  <c r="F443" i="23" s="1" a="1"/>
  <c r="F443" i="23" s="1"/>
  <c r="G443" i="23" s="1"/>
  <c r="H445" i="23"/>
  <c r="E444" i="23"/>
  <c r="F444" i="23" s="1" a="1"/>
  <c r="F444" i="23" s="1"/>
  <c r="G444" i="23" s="1"/>
  <c r="C445" i="23"/>
  <c r="B446" i="23" a="1"/>
  <c r="B446" i="23" s="1"/>
  <c r="H446" i="23" a="1"/>
  <c r="D445" i="23" a="1"/>
  <c r="D445" i="23" l="1"/>
  <c r="H446" i="23"/>
  <c r="C446" i="23"/>
  <c r="B447" i="23" a="1"/>
  <c r="B447" i="23" s="1"/>
  <c r="E445" i="23" a="1"/>
  <c r="D446" i="23" a="1"/>
  <c r="D447" i="23" a="1"/>
  <c r="D446" i="23" l="1"/>
  <c r="E445" i="23"/>
  <c r="F445" i="23" s="1" a="1"/>
  <c r="F445" i="23" s="1"/>
  <c r="G445" i="23" s="1"/>
  <c r="D447" i="23"/>
  <c r="B448" i="23" a="1"/>
  <c r="B448" i="23" s="1"/>
  <c r="C447" i="23"/>
  <c r="H447" i="23" a="1"/>
  <c r="E447" i="23" a="1"/>
  <c r="E446" i="23" a="1"/>
  <c r="H448" i="23" a="1"/>
  <c r="H447" i="23" l="1"/>
  <c r="E446" i="23"/>
  <c r="F446" i="23" s="1" a="1"/>
  <c r="F446" i="23" s="1"/>
  <c r="G446" i="23" s="1"/>
  <c r="H448" i="23"/>
  <c r="E447" i="23"/>
  <c r="F447" i="23" s="1" a="1"/>
  <c r="F447" i="23" s="1"/>
  <c r="G447" i="23" s="1"/>
  <c r="B449" i="23" a="1"/>
  <c r="B449" i="23" s="1"/>
  <c r="C448" i="23"/>
  <c r="D448" i="23" a="1"/>
  <c r="D449" i="23" a="1"/>
  <c r="D448" i="23" l="1"/>
  <c r="D449" i="23"/>
  <c r="C449" i="23"/>
  <c r="B450" i="23" a="1"/>
  <c r="B450" i="23" s="1"/>
  <c r="H449" i="23" a="1"/>
  <c r="E449" i="23" a="1"/>
  <c r="E448" i="23" a="1"/>
  <c r="D450" i="23" a="1"/>
  <c r="H449" i="23" l="1"/>
  <c r="E448" i="23"/>
  <c r="F448" i="23" s="1" a="1"/>
  <c r="F448" i="23" s="1"/>
  <c r="G448" i="23" s="1"/>
  <c r="D450" i="23"/>
  <c r="E449" i="23"/>
  <c r="F449" i="23" s="1" a="1"/>
  <c r="F449" i="23" s="1"/>
  <c r="G449" i="23" s="1"/>
  <c r="C450" i="23"/>
  <c r="B451" i="23" a="1"/>
  <c r="B451" i="23" s="1"/>
  <c r="E450" i="23" a="1"/>
  <c r="H450" i="23" a="1"/>
  <c r="D451" i="23" a="1"/>
  <c r="H450" i="23" l="1"/>
  <c r="D451" i="23"/>
  <c r="E450" i="23"/>
  <c r="F450" i="23" s="1" a="1"/>
  <c r="F450" i="23" s="1"/>
  <c r="G450" i="23" s="1"/>
  <c r="C451" i="23"/>
  <c r="B452" i="23" a="1"/>
  <c r="B452" i="23" s="1"/>
  <c r="E451" i="23" a="1"/>
  <c r="H451" i="23" a="1"/>
  <c r="D452" i="23" a="1"/>
  <c r="H451" i="23" l="1"/>
  <c r="D452" i="23"/>
  <c r="E451" i="23"/>
  <c r="F451" i="23" s="1" a="1"/>
  <c r="F451" i="23" s="1"/>
  <c r="G451" i="23" s="1"/>
  <c r="B453" i="23" a="1"/>
  <c r="B453" i="23" s="1"/>
  <c r="C452" i="23"/>
  <c r="E452" i="23" a="1"/>
  <c r="H452" i="23" a="1"/>
  <c r="H453" i="23" a="1"/>
  <c r="H452" i="23" l="1"/>
  <c r="H453" i="23"/>
  <c r="E452" i="23"/>
  <c r="F452" i="23" s="1" a="1"/>
  <c r="F452" i="23" s="1"/>
  <c r="G452" i="23" s="1"/>
  <c r="C453" i="23"/>
  <c r="B454" i="23" a="1"/>
  <c r="B454" i="23" s="1"/>
  <c r="D453" i="23" a="1"/>
  <c r="H454" i="23" a="1"/>
  <c r="D453" i="23" l="1"/>
  <c r="H454" i="23"/>
  <c r="C454" i="23"/>
  <c r="B455" i="23" a="1"/>
  <c r="B455" i="23" s="1"/>
  <c r="D454" i="23" a="1"/>
  <c r="E453" i="23" a="1"/>
  <c r="D455" i="23" a="1"/>
  <c r="D454" i="23" l="1"/>
  <c r="E453" i="23"/>
  <c r="F453" i="23" s="1" a="1"/>
  <c r="F453" i="23" s="1"/>
  <c r="G453" i="23" s="1"/>
  <c r="D455" i="23"/>
  <c r="C455" i="23"/>
  <c r="B456" i="23" a="1"/>
  <c r="B456" i="23" s="1"/>
  <c r="H456" i="23" a="1"/>
  <c r="E454" i="23" a="1"/>
  <c r="E455" i="23" a="1"/>
  <c r="H455" i="23" a="1"/>
  <c r="H455" i="23" l="1"/>
  <c r="E454" i="23"/>
  <c r="F454" i="23" s="1" a="1"/>
  <c r="F454" i="23" s="1"/>
  <c r="G454" i="23" s="1"/>
  <c r="H456" i="23"/>
  <c r="E455" i="23"/>
  <c r="F455" i="23" s="1" a="1"/>
  <c r="F455" i="23" s="1"/>
  <c r="G455" i="23" s="1"/>
  <c r="B457" i="23" a="1"/>
  <c r="B457" i="23" s="1"/>
  <c r="C456" i="23"/>
  <c r="H457" i="23" a="1"/>
  <c r="D456" i="23" a="1"/>
  <c r="D456" i="23" l="1"/>
  <c r="H457" i="23"/>
  <c r="C457" i="23"/>
  <c r="B458" i="23" a="1"/>
  <c r="B458" i="23" s="1"/>
  <c r="E456" i="23" a="1"/>
  <c r="D457" i="23" a="1"/>
  <c r="H458" i="23" a="1"/>
  <c r="D457" i="23" l="1"/>
  <c r="E456" i="23"/>
  <c r="F456" i="23" s="1" a="1"/>
  <c r="F456" i="23" s="1"/>
  <c r="G456" i="23" s="1"/>
  <c r="H458" i="23"/>
  <c r="B459" i="23" a="1"/>
  <c r="B459" i="23" s="1"/>
  <c r="C458" i="23"/>
  <c r="E457" i="23" a="1"/>
  <c r="D458" i="23" a="1"/>
  <c r="H459" i="23" a="1"/>
  <c r="D458" i="23" l="1"/>
  <c r="E457" i="23"/>
  <c r="F457" i="23" s="1" a="1"/>
  <c r="F457" i="23" s="1"/>
  <c r="G457" i="23" s="1"/>
  <c r="H459" i="23"/>
  <c r="C459" i="23"/>
  <c r="B460" i="23" a="1"/>
  <c r="B460" i="23" s="1"/>
  <c r="D459" i="23" a="1"/>
  <c r="E458" i="23" a="1"/>
  <c r="H460" i="23" a="1"/>
  <c r="D459" i="23" l="1"/>
  <c r="E458" i="23"/>
  <c r="F458" i="23" s="1" a="1"/>
  <c r="F458" i="23" s="1"/>
  <c r="G458" i="23" s="1"/>
  <c r="H460" i="23"/>
  <c r="C460" i="23"/>
  <c r="B461" i="23" a="1"/>
  <c r="B461" i="23" s="1"/>
  <c r="E459" i="23" a="1"/>
  <c r="D461" i="23" a="1"/>
  <c r="D460" i="23" a="1"/>
  <c r="D460" i="23" l="1"/>
  <c r="E459" i="23"/>
  <c r="F459" i="23" s="1" a="1"/>
  <c r="F459" i="23" s="1"/>
  <c r="G459" i="23" s="1"/>
  <c r="D461" i="23"/>
  <c r="C461" i="23"/>
  <c r="B462" i="23" a="1"/>
  <c r="B462" i="23" s="1"/>
  <c r="H462" i="23" a="1"/>
  <c r="E461" i="23" a="1"/>
  <c r="H461" i="23" a="1"/>
  <c r="E460" i="23" a="1"/>
  <c r="H461" i="23" l="1"/>
  <c r="E460" i="23"/>
  <c r="F460" i="23" s="1" a="1"/>
  <c r="F460" i="23" s="1"/>
  <c r="G460" i="23" s="1"/>
  <c r="H462" i="23"/>
  <c r="E461" i="23"/>
  <c r="F461" i="23" s="1" a="1"/>
  <c r="F461" i="23" s="1"/>
  <c r="G461" i="23" s="1"/>
  <c r="B463" i="23" a="1"/>
  <c r="B463" i="23" s="1"/>
  <c r="C462" i="23"/>
  <c r="D462" i="23" a="1"/>
  <c r="D463" i="23" a="1"/>
  <c r="D462" i="23" l="1"/>
  <c r="D463" i="23"/>
  <c r="C463" i="23"/>
  <c r="B464" i="23" a="1"/>
  <c r="B464" i="23" s="1"/>
  <c r="H463" i="23" a="1"/>
  <c r="E463" i="23" a="1"/>
  <c r="E462" i="23" a="1"/>
  <c r="H464" i="23" a="1"/>
  <c r="E462" i="23" l="1"/>
  <c r="F462" i="23" s="1" a="1"/>
  <c r="F462" i="23" s="1"/>
  <c r="G462" i="23" s="1"/>
  <c r="H463" i="23"/>
  <c r="H464" i="23"/>
  <c r="E463" i="23"/>
  <c r="F463" i="23" s="1" a="1"/>
  <c r="F463" i="23" s="1"/>
  <c r="G463" i="23" s="1"/>
  <c r="C464" i="23"/>
  <c r="B465" i="23" a="1"/>
  <c r="B465" i="23" s="1"/>
  <c r="H465" i="23" a="1"/>
  <c r="D464" i="23" a="1"/>
  <c r="D464" i="23" l="1"/>
  <c r="H465" i="23"/>
  <c r="B466" i="23" a="1"/>
  <c r="B466" i="23" s="1"/>
  <c r="C465" i="23"/>
  <c r="D465" i="23" a="1"/>
  <c r="E464" i="23" a="1"/>
  <c r="D466" i="23" a="1"/>
  <c r="E464" i="23" l="1"/>
  <c r="F464" i="23" s="1" a="1"/>
  <c r="F464" i="23" s="1"/>
  <c r="G464" i="23" s="1"/>
  <c r="D465" i="23"/>
  <c r="D466" i="23"/>
  <c r="B467" i="23" a="1"/>
  <c r="B467" i="23" s="1"/>
  <c r="C466" i="23"/>
  <c r="E465" i="23" a="1"/>
  <c r="E466" i="23" a="1"/>
  <c r="H466" i="23" a="1"/>
  <c r="D467" i="23" a="1"/>
  <c r="H466" i="23" l="1"/>
  <c r="E465" i="23"/>
  <c r="F465" i="23" s="1" a="1"/>
  <c r="F465" i="23" s="1"/>
  <c r="G465" i="23" s="1"/>
  <c r="D467" i="23"/>
  <c r="E466" i="23"/>
  <c r="F466" i="23" s="1" a="1"/>
  <c r="F466" i="23" s="1"/>
  <c r="G466" i="23" s="1"/>
  <c r="B468" i="23" a="1"/>
  <c r="B468" i="23" s="1"/>
  <c r="C467" i="23"/>
  <c r="H468" i="23" a="1"/>
  <c r="H467" i="23" a="1"/>
  <c r="E467" i="23" a="1"/>
  <c r="H467" i="23" l="1"/>
  <c r="H468" i="23"/>
  <c r="E467" i="23"/>
  <c r="F467" i="23" s="1" a="1"/>
  <c r="F467" i="23" s="1"/>
  <c r="G467" i="23" s="1"/>
  <c r="C468" i="23"/>
  <c r="B469" i="23" a="1"/>
  <c r="B469" i="23" s="1"/>
  <c r="D468" i="23" a="1"/>
  <c r="D469" i="23" a="1"/>
  <c r="D468" i="23" l="1"/>
  <c r="D469" i="23"/>
  <c r="C469" i="23"/>
  <c r="B470" i="23" a="1"/>
  <c r="B470" i="23" s="1"/>
  <c r="E469" i="23" a="1"/>
  <c r="H469" i="23" a="1"/>
  <c r="E468" i="23" a="1"/>
  <c r="H470" i="23" a="1"/>
  <c r="H469" i="23" l="1"/>
  <c r="E468" i="23"/>
  <c r="F468" i="23" s="1" a="1"/>
  <c r="F468" i="23" s="1"/>
  <c r="G468" i="23" s="1"/>
  <c r="H470" i="23"/>
  <c r="E469" i="23"/>
  <c r="F469" i="23" s="1" a="1"/>
  <c r="F469" i="23" s="1"/>
  <c r="G469" i="23" s="1"/>
  <c r="C470" i="23"/>
  <c r="B471" i="23" a="1"/>
  <c r="B471" i="23" s="1"/>
  <c r="D470" i="23" a="1"/>
  <c r="D471" i="23" a="1"/>
  <c r="D470" i="23" l="1"/>
  <c r="D471" i="23"/>
  <c r="C471" i="23"/>
  <c r="B472" i="23" a="1"/>
  <c r="B472" i="23" s="1"/>
  <c r="H471" i="23" a="1"/>
  <c r="E471" i="23" a="1"/>
  <c r="E470" i="23" a="1"/>
  <c r="H472" i="23" a="1"/>
  <c r="H471" i="23" l="1"/>
  <c r="E470" i="23"/>
  <c r="F470" i="23" s="1" a="1"/>
  <c r="F470" i="23" s="1"/>
  <c r="G470" i="23" s="1"/>
  <c r="H472" i="23"/>
  <c r="E471" i="23"/>
  <c r="F471" i="23" s="1" a="1"/>
  <c r="F471" i="23" s="1"/>
  <c r="G471" i="23" s="1"/>
  <c r="B473" i="23" a="1"/>
  <c r="B473" i="23" s="1"/>
  <c r="C472" i="23"/>
  <c r="D472" i="23" a="1"/>
  <c r="H473" i="23" a="1"/>
  <c r="D472" i="23" l="1"/>
  <c r="H473" i="23"/>
  <c r="B474" i="23" a="1"/>
  <c r="B474" i="23" s="1"/>
  <c r="C473" i="23"/>
  <c r="D473" i="23" a="1"/>
  <c r="E472" i="23" a="1"/>
  <c r="D474" i="23" a="1"/>
  <c r="D473" i="23" l="1"/>
  <c r="E472" i="23"/>
  <c r="F472" i="23" s="1" a="1"/>
  <c r="F472" i="23" s="1"/>
  <c r="G472" i="23" s="1"/>
  <c r="D474" i="23"/>
  <c r="B475" i="23" a="1"/>
  <c r="B475" i="23" s="1"/>
  <c r="C474" i="23"/>
  <c r="H474" i="23" a="1"/>
  <c r="E474" i="23" a="1"/>
  <c r="E473" i="23" a="1"/>
  <c r="D475" i="23" a="1"/>
  <c r="H474" i="23" l="1"/>
  <c r="E473" i="23"/>
  <c r="F473" i="23" s="1" a="1"/>
  <c r="F473" i="23" s="1"/>
  <c r="G473" i="23" s="1"/>
  <c r="D475" i="23"/>
  <c r="E474" i="23"/>
  <c r="F474" i="23" s="1" a="1"/>
  <c r="F474" i="23" s="1"/>
  <c r="G474" i="23" s="1"/>
  <c r="C475" i="23"/>
  <c r="B476" i="23" a="1"/>
  <c r="B476" i="23" s="1"/>
  <c r="H475" i="23" a="1"/>
  <c r="E475" i="23" a="1"/>
  <c r="D476" i="23" a="1"/>
  <c r="H475" i="23" l="1"/>
  <c r="D476" i="23"/>
  <c r="E475" i="23"/>
  <c r="F475" i="23" s="1" a="1"/>
  <c r="F475" i="23" s="1"/>
  <c r="G475" i="23" s="1"/>
  <c r="B477" i="23" a="1"/>
  <c r="B477" i="23" s="1"/>
  <c r="C476" i="23"/>
  <c r="E476" i="23" a="1"/>
  <c r="H476" i="23" a="1"/>
  <c r="D477" i="23" a="1"/>
  <c r="H476" i="23" l="1"/>
  <c r="D477" i="23"/>
  <c r="E476" i="23"/>
  <c r="F476" i="23" s="1" a="1"/>
  <c r="F476" i="23" s="1"/>
  <c r="G476" i="23" s="1"/>
  <c r="B478" i="23" a="1"/>
  <c r="B478" i="23" s="1"/>
  <c r="C477" i="23"/>
  <c r="E477" i="23" a="1"/>
  <c r="H477" i="23" a="1"/>
  <c r="D478" i="23" a="1"/>
  <c r="H477" i="23" l="1"/>
  <c r="D478" i="23"/>
  <c r="E477" i="23"/>
  <c r="F477" i="23" s="1" a="1"/>
  <c r="F477" i="23" s="1"/>
  <c r="G477" i="23" s="1"/>
  <c r="C478" i="23"/>
  <c r="B479" i="23" a="1"/>
  <c r="B479" i="23" s="1"/>
  <c r="E478" i="23" a="1"/>
  <c r="H478" i="23" a="1"/>
  <c r="D479" i="23" a="1"/>
  <c r="H478" i="23" l="1"/>
  <c r="D479" i="23"/>
  <c r="E478" i="23"/>
  <c r="F478" i="23" s="1" a="1"/>
  <c r="F478" i="23" s="1"/>
  <c r="G478" i="23" s="1"/>
  <c r="C479" i="23"/>
  <c r="B480" i="23" a="1"/>
  <c r="B480" i="23" s="1"/>
  <c r="E479" i="23" a="1"/>
  <c r="H479" i="23" a="1"/>
  <c r="H480" i="23" a="1"/>
  <c r="H479" i="23" l="1"/>
  <c r="H480" i="23"/>
  <c r="E479" i="23"/>
  <c r="F479" i="23" s="1" a="1"/>
  <c r="F479" i="23" s="1"/>
  <c r="G479" i="23" s="1"/>
  <c r="C480" i="23"/>
  <c r="B481" i="23" a="1"/>
  <c r="B481" i="23" s="1"/>
  <c r="D480" i="23" a="1"/>
  <c r="D481" i="23" a="1"/>
  <c r="D480" i="23" l="1"/>
  <c r="D481" i="23"/>
  <c r="B482" i="23" a="1"/>
  <c r="B482" i="23" s="1"/>
  <c r="C481" i="23"/>
  <c r="E480" i="23" a="1"/>
  <c r="E481" i="23" a="1"/>
  <c r="H481" i="23" a="1"/>
  <c r="H482" i="23" a="1"/>
  <c r="H481" i="23" l="1"/>
  <c r="E480" i="23"/>
  <c r="F480" i="23" s="1" a="1"/>
  <c r="F480" i="23" s="1"/>
  <c r="G480" i="23" s="1"/>
  <c r="H482" i="23"/>
  <c r="E481" i="23"/>
  <c r="F481" i="23" s="1" a="1"/>
  <c r="F481" i="23" s="1"/>
  <c r="G481" i="23" s="1"/>
  <c r="C482" i="23"/>
  <c r="B483" i="23" a="1"/>
  <c r="B483" i="23" s="1"/>
  <c r="H483" i="23" a="1"/>
  <c r="D482" i="23" a="1"/>
  <c r="D482" i="23" l="1"/>
  <c r="H483" i="23"/>
  <c r="C483" i="23"/>
  <c r="B484" i="23" a="1"/>
  <c r="B484" i="23" s="1"/>
  <c r="E482" i="23" a="1"/>
  <c r="D483" i="23" a="1"/>
  <c r="D484" i="23" a="1"/>
  <c r="D483" i="23" l="1"/>
  <c r="E482" i="23"/>
  <c r="F482" i="23" s="1" a="1"/>
  <c r="F482" i="23" s="1"/>
  <c r="G482" i="23" s="1"/>
  <c r="D484" i="23"/>
  <c r="C484" i="23"/>
  <c r="B485" i="23" a="1"/>
  <c r="B485" i="23" s="1"/>
  <c r="E483" i="23" a="1"/>
  <c r="E484" i="23" a="1"/>
  <c r="H484" i="23" a="1"/>
  <c r="H485" i="23" a="1"/>
  <c r="H484" i="23" l="1"/>
  <c r="E483" i="23"/>
  <c r="F483" i="23" s="1" a="1"/>
  <c r="F483" i="23" s="1"/>
  <c r="G483" i="23" s="1"/>
  <c r="H485" i="23"/>
  <c r="E484" i="23"/>
  <c r="F484" i="23" s="1" a="1"/>
  <c r="F484" i="23" s="1"/>
  <c r="G484" i="23" s="1"/>
  <c r="B486" i="23" a="1"/>
  <c r="B486" i="23" s="1"/>
  <c r="C485" i="23"/>
  <c r="H486" i="23" a="1"/>
  <c r="D485" i="23" a="1"/>
  <c r="D485" i="23" l="1"/>
  <c r="H486" i="23"/>
  <c r="C486" i="23"/>
  <c r="B487" i="23" a="1"/>
  <c r="B487" i="23" s="1"/>
  <c r="E485" i="23" a="1"/>
  <c r="D486" i="23" a="1"/>
  <c r="D487" i="23" a="1"/>
  <c r="D486" i="23" l="1"/>
  <c r="E485" i="23"/>
  <c r="F485" i="23" s="1" a="1"/>
  <c r="F485" i="23" s="1"/>
  <c r="G485" i="23" s="1"/>
  <c r="D487" i="23"/>
  <c r="B488" i="23" a="1"/>
  <c r="B488" i="23" s="1"/>
  <c r="C487" i="23"/>
  <c r="E486" i="23" a="1"/>
  <c r="E487" i="23" a="1"/>
  <c r="H487" i="23" a="1"/>
  <c r="D488" i="23" a="1"/>
  <c r="H487" i="23" l="1"/>
  <c r="E486" i="23"/>
  <c r="F486" i="23" s="1" a="1"/>
  <c r="F486" i="23" s="1"/>
  <c r="G486" i="23" s="1"/>
  <c r="D488" i="23"/>
  <c r="E487" i="23"/>
  <c r="F487" i="23" s="1" a="1"/>
  <c r="F487" i="23" s="1"/>
  <c r="G487" i="23" s="1"/>
  <c r="C488" i="23"/>
  <c r="B489" i="23" a="1"/>
  <c r="B489" i="23" s="1"/>
  <c r="H488" i="23" a="1"/>
  <c r="E488" i="23" a="1"/>
  <c r="H489" i="23" a="1"/>
  <c r="H488" i="23" l="1"/>
  <c r="H489" i="23"/>
  <c r="E488" i="23"/>
  <c r="F488" i="23" s="1" a="1"/>
  <c r="F488" i="23" s="1"/>
  <c r="G488" i="23" s="1"/>
  <c r="C489" i="23"/>
  <c r="B490" i="23" a="1"/>
  <c r="B490" i="23" s="1"/>
  <c r="D489" i="23" a="1"/>
  <c r="H490" i="23" a="1"/>
  <c r="D489" i="23" l="1"/>
  <c r="H490" i="23"/>
  <c r="B491" i="23" a="1"/>
  <c r="B491" i="23" s="1"/>
  <c r="C490" i="23"/>
  <c r="D490" i="23" a="1"/>
  <c r="E489" i="23" a="1"/>
  <c r="H491" i="23" a="1"/>
  <c r="D490" i="23" l="1"/>
  <c r="E489" i="23"/>
  <c r="F489" i="23" s="1" a="1"/>
  <c r="F489" i="23" s="1"/>
  <c r="G489" i="23" s="1"/>
  <c r="H491" i="23"/>
  <c r="B492" i="23" a="1"/>
  <c r="B492" i="23" s="1"/>
  <c r="C491" i="23"/>
  <c r="D491" i="23" a="1"/>
  <c r="E490" i="23" a="1"/>
  <c r="D492" i="23" a="1"/>
  <c r="D491" i="23" l="1"/>
  <c r="E490" i="23"/>
  <c r="F490" i="23" s="1" a="1"/>
  <c r="F490" i="23" s="1"/>
  <c r="G490" i="23" s="1"/>
  <c r="D492" i="23"/>
  <c r="B493" i="23" a="1"/>
  <c r="B493" i="23" s="1"/>
  <c r="C492" i="23"/>
  <c r="H492" i="23" a="1"/>
  <c r="E492" i="23" a="1"/>
  <c r="E491" i="23" a="1"/>
  <c r="D493" i="23" a="1"/>
  <c r="H492" i="23" l="1"/>
  <c r="E491" i="23"/>
  <c r="F491" i="23" s="1" a="1"/>
  <c r="F491" i="23" s="1"/>
  <c r="G491" i="23" s="1"/>
  <c r="D493" i="23"/>
  <c r="E492" i="23"/>
  <c r="F492" i="23" s="1" a="1"/>
  <c r="F492" i="23" s="1"/>
  <c r="G492" i="23" s="1"/>
  <c r="C493" i="23"/>
  <c r="B494" i="23" a="1"/>
  <c r="B494" i="23" s="1"/>
  <c r="H493" i="23" a="1"/>
  <c r="E493" i="23" a="1"/>
  <c r="H494" i="23" a="1"/>
  <c r="H493" i="23" l="1"/>
  <c r="H494" i="23"/>
  <c r="E493" i="23"/>
  <c r="F493" i="23" s="1" a="1"/>
  <c r="F493" i="23" s="1"/>
  <c r="G493" i="23" s="1"/>
  <c r="B495" i="23" a="1"/>
  <c r="B495" i="23" s="1"/>
  <c r="C494" i="23"/>
  <c r="D494" i="23" a="1"/>
  <c r="H495" i="23" a="1"/>
  <c r="D494" i="23" l="1"/>
  <c r="H495" i="23"/>
  <c r="B496" i="23" a="1"/>
  <c r="B496" i="23" s="1"/>
  <c r="C495" i="23"/>
  <c r="E494" i="23" a="1"/>
  <c r="D495" i="23" a="1"/>
  <c r="D496" i="23" a="1"/>
  <c r="D495" i="23" l="1"/>
  <c r="E494" i="23"/>
  <c r="F494" i="23" s="1" a="1"/>
  <c r="F494" i="23" s="1"/>
  <c r="G494" i="23" s="1"/>
  <c r="D496" i="23"/>
  <c r="B497" i="23" a="1"/>
  <c r="B497" i="23" s="1"/>
  <c r="C496" i="23"/>
  <c r="E496" i="23" a="1"/>
  <c r="H496" i="23" a="1"/>
  <c r="E495" i="23" a="1"/>
  <c r="H497" i="23" a="1"/>
  <c r="H496" i="23" l="1"/>
  <c r="E495" i="23"/>
  <c r="F495" i="23" s="1" a="1"/>
  <c r="F495" i="23" s="1"/>
  <c r="G495" i="23" s="1"/>
  <c r="H497" i="23"/>
  <c r="E496" i="23"/>
  <c r="F496" i="23" s="1" a="1"/>
  <c r="F496" i="23" s="1"/>
  <c r="G496" i="23" s="1"/>
  <c r="B498" i="23" a="1"/>
  <c r="B498" i="23" s="1"/>
  <c r="C497" i="23"/>
  <c r="D497" i="23" a="1"/>
  <c r="H498" i="23" a="1"/>
  <c r="D497" i="23" l="1"/>
  <c r="H498" i="23"/>
  <c r="C498" i="23"/>
  <c r="B499" i="23" a="1"/>
  <c r="B499" i="23" s="1"/>
  <c r="D498" i="23" a="1"/>
  <c r="J6" i="23" a="1"/>
  <c r="E497" i="23" a="1"/>
  <c r="H499" i="23" a="1"/>
  <c r="D498" i="23" l="1"/>
  <c r="E497" i="23"/>
  <c r="F497" i="23" s="1" a="1"/>
  <c r="F497" i="23" s="1"/>
  <c r="G497" i="23" s="1"/>
  <c r="H499" i="23"/>
  <c r="J6" i="23"/>
  <c r="B500" i="23" a="1"/>
  <c r="B500" i="23" s="1"/>
  <c r="C499" i="23"/>
  <c r="M53" i="24" a="1"/>
  <c r="D499" i="23" a="1"/>
  <c r="D500" i="23" a="1"/>
  <c r="E498" i="23" a="1"/>
  <c r="D499" i="23" l="1"/>
  <c r="E498" i="23"/>
  <c r="F498" i="23" s="1" a="1"/>
  <c r="F498" i="23" s="1"/>
  <c r="G498" i="23" s="1"/>
  <c r="D500" i="23"/>
  <c r="M53" i="24"/>
  <c r="B501" i="23" a="1"/>
  <c r="B501" i="23" s="1"/>
  <c r="C500" i="23"/>
  <c r="E500" i="23" a="1"/>
  <c r="D501" i="23" a="1"/>
  <c r="E499" i="23" a="1"/>
  <c r="H500" i="23" a="1"/>
  <c r="H500" i="23" l="1"/>
  <c r="E499" i="23"/>
  <c r="F499" i="23" s="1" a="1"/>
  <c r="F499" i="23" s="1"/>
  <c r="G499" i="23" s="1"/>
  <c r="D501" i="23"/>
  <c r="E500" i="23"/>
  <c r="F500" i="23" s="1" a="1"/>
  <c r="F500" i="23" s="1"/>
  <c r="G500" i="23" s="1"/>
  <c r="C501" i="23"/>
  <c r="B502" i="23" a="1"/>
  <c r="B502" i="23" s="1"/>
  <c r="H501" i="23" a="1"/>
  <c r="E501" i="23" a="1"/>
  <c r="J7" i="23" a="1"/>
  <c r="H502" i="23" a="1"/>
  <c r="J7" i="23" l="1"/>
  <c r="H501" i="23"/>
  <c r="H502" i="23"/>
  <c r="E501" i="23"/>
  <c r="F501" i="23" s="1" a="1"/>
  <c r="F501" i="23" s="1"/>
  <c r="G501" i="23" s="1"/>
  <c r="C502" i="23"/>
  <c r="M52" i="24" a="1"/>
  <c r="D502" i="23" a="1"/>
  <c r="M52" i="24" l="1"/>
  <c r="D502" i="23"/>
  <c r="E502" i="23" a="1"/>
  <c r="E502" i="23" l="1"/>
  <c r="F502" i="23" s="1" a="1"/>
  <c r="F502" i="23" s="1"/>
  <c r="G502" i="2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Gebruiker</author>
    <author>Johan Lermytte</author>
  </authors>
  <commentList>
    <comment ref="K25" authorId="0" shapeId="0" xr:uid="{3723AED6-2CE8-47CF-AB25-80FCB54120CC}">
      <text>
        <r>
          <rPr>
            <b/>
            <sz val="9"/>
            <color indexed="81"/>
            <rFont val="Tahoma"/>
            <family val="2"/>
          </rPr>
          <t>Gebruiker:</t>
        </r>
        <r>
          <rPr>
            <sz val="9"/>
            <color indexed="81"/>
            <rFont val="Tahoma"/>
            <family val="2"/>
          </rPr>
          <t xml:space="preserve">
Onderbouw de keuze van de retardatiefator. Deze is stofafhankelijk en bodemafhankelijk. Deze staat meestal vermeld in bodemonderzoeken.
Als deze niet gekend is, gebruik je geen retardatie en is deze waarde </t>
        </r>
        <r>
          <rPr>
            <b/>
            <sz val="9"/>
            <color indexed="81"/>
            <rFont val="Tahoma"/>
            <family val="2"/>
          </rPr>
          <t>1.</t>
        </r>
        <r>
          <rPr>
            <sz val="9"/>
            <color indexed="81"/>
            <rFont val="Tahoma"/>
            <family val="2"/>
          </rPr>
          <t xml:space="preserve">
</t>
        </r>
      </text>
    </comment>
    <comment ref="F26" authorId="1" shapeId="0" xr:uid="{6D600B92-36F8-4F97-93EC-628666D03C7D}">
      <text>
        <r>
          <rPr>
            <sz val="11"/>
            <color indexed="81"/>
            <rFont val="Tahoma"/>
            <family val="2"/>
          </rPr>
          <t xml:space="preserve">motiveer de filterdiepte in functie van de bemalingstechniek
indien niet gekend: 10 m + eventuele voorontgravingsdiepte
opm: indien de filter dieper is dan diepte ondoorlatende basis beperk je diepte van de filter tot de diepte van de ondoorlatende basis
</t>
        </r>
      </text>
    </comment>
    <comment ref="F27" authorId="1" shapeId="0" xr:uid="{4439A157-FADC-48F7-A633-1F94181CD63C}">
      <text>
        <r>
          <rPr>
            <sz val="11"/>
            <color indexed="81"/>
            <rFont val="Tahoma"/>
            <family val="2"/>
          </rPr>
          <t xml:space="preserve">onderbouw je keuze
</t>
        </r>
      </text>
    </comment>
    <comment ref="F28" authorId="1" shapeId="0" xr:uid="{F1334E9E-5299-4A3D-A4A7-8892CD36A490}">
      <text>
        <r>
          <rPr>
            <sz val="11"/>
            <color indexed="81"/>
            <rFont val="Tahoma"/>
            <family val="2"/>
          </rPr>
          <t>onderbouw je keuze</t>
        </r>
        <r>
          <rPr>
            <sz val="9"/>
            <color indexed="81"/>
            <rFont val="Tahoma"/>
            <family val="2"/>
          </rPr>
          <t xml:space="preserve">
</t>
        </r>
      </text>
    </comment>
    <comment ref="M36" authorId="1" shapeId="0" xr:uid="{AB9880FE-B862-43C2-980F-AC93DD5BB167}">
      <text>
        <r>
          <rPr>
            <sz val="9"/>
            <color indexed="81"/>
            <rFont val="Tahoma"/>
            <family val="2"/>
          </rPr>
          <t xml:space="preserve">Rubriek wordt bepaald op basis van de ligging, de gewenste verlaging, het dagdebiet volgens Sichard en het hieronder vermelde jaardebiet 
</t>
        </r>
      </text>
    </comment>
    <comment ref="N39" authorId="1" shapeId="0" xr:uid="{82BB2B60-548B-4E6F-9C1A-A0F60FA3700E}">
      <text>
        <r>
          <rPr>
            <sz val="11"/>
            <color indexed="81"/>
            <rFont val="Tahoma"/>
            <family val="2"/>
          </rPr>
          <t xml:space="preserve">Totaal op te pompen volume wordt berekend op basis van 5 dagen pompen aan het maximaal dagdebiet en de rest van de duur van de bemaling met het stationair debiet. Hierbij wordt rekening gehouden met het onvolkomen debiet indien de filters onvolkomen zijn.
Het totaal op te pompen volume komt overeen met het aan te vragen jaardebiet voor bemalingen van minder dan een jaar. Indien de bemaling uit meerdere bemalingsstrengen bestaat moet gekeken worden naar het Samenvattingstabblad voor een samenvatting van de resultaten.
Als de bemalingsduur langer is dan 1 jaar wordt het jaardebiet berekend volgens:
totaal op te pompen volume / duur * 365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tc={D0ED87C1-3C9C-4319-9C66-C14B3F0A4DDD}</author>
    <author>tc={9461B639-15B2-46C8-89A5-BA2EC88F305D}</author>
    <author>tc={34DA6A11-D934-4F9E-80CE-7635366E42A7}</author>
    <author>tc={854F491B-2693-4D2E-B271-ECE9352C24B2}</author>
    <author>tc={1FC62E9C-D6F0-42CF-A939-9510B419BDC9}</author>
    <author>tc={46EABFAB-C8EA-4DD5-BC96-AC261BD6610B}</author>
    <author>tc={C2C49D62-3DB4-4B5F-9DCA-4440666E070C}</author>
    <author>tc={3F6CFF61-35FE-481A-B20C-E6B8C529D560}</author>
    <author>tc={63893123-3814-4D46-9D5D-8B80CA3DCC78}</author>
  </authors>
  <commentList>
    <comment ref="B51" authorId="0" shapeId="0" xr:uid="{D0ED87C1-3C9C-4319-9C66-C14B3F0A4DDD}">
      <text>
        <t>[Opmerkingenthread]
U kunt deze opmerkingenthread lezen in uw versie van Excel. Eventuele wijzigingen aan de thread gaan echter verloren als het bestand wordt geopend in een nieuwere versie van Excel. Meer informatie: https://go.microsoft.com/fwlink/?linkid=870924
Opmerking:
    Initieel debiet hangt sterk van de keuze van de eerste tijdsstap. Daarom wordt er eerst gekeken naar de tijdsstap waarom het initële debiet volgens sichardt bereikt werd.</t>
      </text>
    </comment>
    <comment ref="F52" authorId="1" shapeId="0" xr:uid="{9461B639-15B2-46C8-89A5-BA2EC88F305D}">
      <text>
        <t>[Opmerkingenthread]
U kunt deze opmerkingenthread lezen in uw versie van Excel. Eventuele wijzigingen aan de thread gaan echter verloren als het bestand wordt geopend in een nieuwere versie van Excel. Meer informatie: https://go.microsoft.com/fwlink/?linkid=870924
Opmerking:
    Veronderstelling twee rijen filters langsheen de lengte</t>
      </text>
    </comment>
    <comment ref="E54" authorId="2" shapeId="0" xr:uid="{34DA6A11-D934-4F9E-80CE-7635366E42A7}">
      <text>
        <t>[Opmerkingenthread]
U kunt deze opmerkingenthread lezen in uw versie van Excel. Eventuele wijzigingen aan de thread gaan echter verloren als het bestand wordt geopend in een nieuwere versie van Excel. Meer informatie: https://go.microsoft.com/fwlink/?linkid=870924
Opmerking:
    Er werd gerkend me de diameter van filters, dit is niet geldig voor bronnen</t>
      </text>
    </comment>
    <comment ref="B57" authorId="3" shapeId="0" xr:uid="{854F491B-2693-4D2E-B271-ECE9352C24B2}">
      <text>
        <t>[Opmerkingenthread]
U kunt deze opmerkingenthread lezen in uw versie van Excel. Eventuele wijzigingen aan de thread gaan echter verloren als het bestand wordt geopend in een nieuwere versie van Excel. Meer informatie: https://go.microsoft.com/fwlink/?linkid=870924
Opmerking:
    Iteratieve berekening</t>
      </text>
    </comment>
    <comment ref="B68" authorId="4" shapeId="0" xr:uid="{1FC62E9C-D6F0-42CF-A939-9510B419BDC9}">
      <text>
        <t>[Opmerkingenthread]
U kunt deze opmerkingenthread lezen in uw versie van Excel. Eventuele wijzigingen aan de thread gaan echter verloren als het bestand wordt geopend in een nieuwere versie van Excel. Meer informatie: https://go.microsoft.com/fwlink/?linkid=870924
Opmerking:
    Initieel debiet hangt sterk van de keuze van de eerste tijdsstap. Daarom wordt er eerst gekeken naar de tijdsstap waarom het initële debiet volgens sichardt bereikt werd.</t>
      </text>
    </comment>
    <comment ref="C72" authorId="5" shapeId="0" xr:uid="{46EABFAB-C8EA-4DD5-BC96-AC261BD6610B}">
      <text>
        <t>[Opmerkingenthread]
U kunt deze opmerkingenthread lezen in uw versie van Excel. Eventuele wijzigingen aan de thread gaan echter verloren als het bestand wordt geopend in een nieuwere versie van Excel. Meer informatie: https://go.microsoft.com/fwlink/?linkid=870924
Opmerking:
    let op: dupuit heeft geen tijdsfactor, maar hangt af van de invloedstraal. De invloedstraal van Edelman heeft wel een relatie met de tijd</t>
      </text>
    </comment>
    <comment ref="D72" authorId="6" shapeId="0" xr:uid="{C2C49D62-3DB4-4B5F-9DCA-4440666E070C}">
      <text>
        <t>[Opmerkingenthread]
U kunt deze opmerkingenthread lezen in uw versie van Excel. Eventuele wijzigingen aan de thread gaan echter verloren als het bestand wordt geopend in een nieuwere versie van Excel. Meer informatie: https://go.microsoft.com/fwlink/?linkid=870924
Opmerking:
    Tussenstap berekening</t>
      </text>
    </comment>
    <comment ref="E72" authorId="7" shapeId="0" xr:uid="{3F6CFF61-35FE-481A-B20C-E6B8C529D560}">
      <text>
        <t>[Opmerkingenthread]
U kunt deze opmerkingenthread lezen in uw versie van Excel. Eventuele wijzigingen aan de thread gaan echter verloren als het bestand wordt geopend in een nieuwere versie van Excel. Meer informatie: https://go.microsoft.com/fwlink/?linkid=870924
Opmerking:
    let op: dupuit heeft geen tijdsfactor, maar hangt af van de invloedstraal. De invloedstraal van Edelman heeft wel een relatie met de tijd</t>
      </text>
    </comment>
    <comment ref="G72" authorId="8" shapeId="0" xr:uid="{63893123-3814-4D46-9D5D-8B80CA3DCC78}">
      <text>
        <t>[Opmerkingenthread]
U kunt deze opmerkingenthread lezen in uw versie van Excel. Eventuele wijzigingen aan de thread gaan echter verloren als het bestand wordt geopend in een nieuwere versie van Excel. Meer informatie: https://go.microsoft.com/fwlink/?linkid=870924
Opmerking:
    Controleert of Qedelman &gt; Qradiaal</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<sst xmlns="http://schemas.openxmlformats.org/spreadsheetml/2006/main" count="363" uniqueCount="288">
  <si>
    <t>K (doorlatendhied)</t>
  </si>
  <si>
    <t>m/d</t>
  </si>
  <si>
    <t>m/s</t>
  </si>
  <si>
    <t>m</t>
  </si>
  <si>
    <t>breedte bouwput</t>
  </si>
  <si>
    <t>lengte bouwput</t>
  </si>
  <si>
    <t>type sediment</t>
  </si>
  <si>
    <t>s (gewenste verlaging)</t>
  </si>
  <si>
    <t>OUTPUT</t>
  </si>
  <si>
    <t>m³/d</t>
  </si>
  <si>
    <t>mTAW</t>
  </si>
  <si>
    <t>maaiveld</t>
  </si>
  <si>
    <t>m-mv</t>
  </si>
  <si>
    <t>--&gt;</t>
  </si>
  <si>
    <t>codetabel</t>
  </si>
  <si>
    <t>eenheid</t>
  </si>
  <si>
    <t>factor naar m/d</t>
  </si>
  <si>
    <t>grondsoort</t>
  </si>
  <si>
    <t>doorlatendheid (m/dag)</t>
  </si>
  <si>
    <t>zware klei</t>
  </si>
  <si>
    <t>potklei</t>
  </si>
  <si>
    <t>matig zware klei</t>
  </si>
  <si>
    <t>zandige klei</t>
  </si>
  <si>
    <t>keileem</t>
  </si>
  <si>
    <t>veen</t>
  </si>
  <si>
    <t>0.001 - 0.1</t>
  </si>
  <si>
    <t>kleiig veen</t>
  </si>
  <si>
    <t>sterk zandig veen</t>
  </si>
  <si>
    <t>leem/löss</t>
  </si>
  <si>
    <t>zandige leem</t>
  </si>
  <si>
    <t>lichte zavel</t>
  </si>
  <si>
    <t>teelaarde</t>
  </si>
  <si>
    <t>schelpen</t>
  </si>
  <si>
    <t>duinzand</t>
  </si>
  <si>
    <t>grof zand</t>
  </si>
  <si>
    <t>zeer grof zand</t>
  </si>
  <si>
    <t>uiterst grof zand</t>
  </si>
  <si>
    <t>fijn grind</t>
  </si>
  <si>
    <t>1.000 - 10.000</t>
  </si>
  <si>
    <t>grof grind</t>
  </si>
  <si>
    <t>10.000 - 100.000</t>
  </si>
  <si>
    <t>versies</t>
  </si>
  <si>
    <t>uiterst fijn zand (zwak kleiig)</t>
  </si>
  <si>
    <t>uiterst fijn zand (kleiig)</t>
  </si>
  <si>
    <t>zeer fijn zand (zwak kleiig)</t>
  </si>
  <si>
    <t>zeer fijn zand (kleiig)</t>
  </si>
  <si>
    <t>matig fijn zand (zuiver)</t>
  </si>
  <si>
    <t>uiterst fijn zand (zuiver)</t>
  </si>
  <si>
    <t>zeer fijn zand (zuiver)</t>
  </si>
  <si>
    <t>matig fijn zand (zwak kleiig)</t>
  </si>
  <si>
    <t>matig fijn zand (kleiig)</t>
  </si>
  <si>
    <t>matig grof zand (zwak kleiig)</t>
  </si>
  <si>
    <t>matig grof zand (kleiig)</t>
  </si>
  <si>
    <t>zeer grof zand (zuiver)</t>
  </si>
  <si>
    <t>zeer grof zand (zwak kleiig)</t>
  </si>
  <si>
    <t>zeer grof zand (kleiig)</t>
  </si>
  <si>
    <t>uiterst grof zand (zuiver)</t>
  </si>
  <si>
    <t>uiterst grof zand (zwak kleiig)</t>
  </si>
  <si>
    <t>uiterst grof zand (kleiig)</t>
  </si>
  <si>
    <t>matig grof zand (zuiver)</t>
  </si>
  <si>
    <t>01</t>
  </si>
  <si>
    <t>02</t>
  </si>
  <si>
    <t>03</t>
  </si>
  <si>
    <t>04</t>
  </si>
  <si>
    <t>05</t>
  </si>
  <si>
    <t>06</t>
  </si>
  <si>
    <t>07</t>
  </si>
  <si>
    <t>08</t>
  </si>
  <si>
    <t>09</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</si>
  <si>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</si>
  <si>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</si>
  <si>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</si>
  <si>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</si>
  <si>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</si>
  <si>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</si>
  <si>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</si>
  <si>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</si>
  <si>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</si>
  <si>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</si>
  <si>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</si>
  <si>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</si>
  <si>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</si>
  <si>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</si>
  <si>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</si>
  <si>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</si>
  <si>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</si>
  <si>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</si>
  <si>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</si>
  <si>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</si>
  <si>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</si>
  <si>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</si>
  <si>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</si>
  <si>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</si>
  <si>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</si>
  <si>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35</t>
  </si>
  <si>
    <t>36</t>
  </si>
  <si>
    <t>37</t>
  </si>
  <si>
    <t>38</t>
  </si>
  <si>
    <t>ondoorlatende basis</t>
  </si>
  <si>
    <t>Peil in rust</t>
  </si>
  <si>
    <t>duur bemaling</t>
  </si>
  <si>
    <t>dagen</t>
  </si>
  <si>
    <t>keuzetabel</t>
  </si>
  <si>
    <t>Bron: Grondwaterzakboekje 2016, Bram Bot</t>
  </si>
  <si>
    <t>diepte filter</t>
  </si>
  <si>
    <t>H (beperkt tot onderkant filter)</t>
  </si>
  <si>
    <t>dikte verzadigde zone vanaf onderkant filter in m</t>
  </si>
  <si>
    <t>NEEN</t>
  </si>
  <si>
    <t>Onderkant bouwput</t>
  </si>
  <si>
    <t>OMZETTINNG INPUT naar m-mv en m/d, bepalen toeslag onvolkomen bron</t>
  </si>
  <si>
    <t>JA</t>
  </si>
  <si>
    <t>INPUT CONSISTENT</t>
  </si>
  <si>
    <t>VOLLEDIG EN CONSINTENT:</t>
  </si>
  <si>
    <t>INPUT VOLLEDIG:</t>
  </si>
  <si>
    <t>Edelman</t>
  </si>
  <si>
    <t>Tijd (dagen)</t>
  </si>
  <si>
    <t>Debiet (m³/d)</t>
  </si>
  <si>
    <t>Berging</t>
  </si>
  <si>
    <t>Dikte Aqufier</t>
  </si>
  <si>
    <t xml:space="preserve">Invloedstraal (m) </t>
  </si>
  <si>
    <t>Verlaging op afstand</t>
  </si>
  <si>
    <t>Invers erfc</t>
  </si>
  <si>
    <t>Controle berekenin aangepaste Dupuit</t>
  </si>
  <si>
    <t>Debiet radiale stroming (m³/dag)</t>
  </si>
  <si>
    <t>Debiet laterale stroming (m³/dag)</t>
  </si>
  <si>
    <t>Re</t>
  </si>
  <si>
    <t>Totaal debiet (m³/d)</t>
  </si>
  <si>
    <t>Controle</t>
  </si>
  <si>
    <t>Bepaling initieel debiet</t>
  </si>
  <si>
    <t>Equivalente straal Re</t>
  </si>
  <si>
    <t>Vermenigvuldigingsfactor bij onvolkomen bron</t>
  </si>
  <si>
    <t>onvolkomen bron</t>
  </si>
  <si>
    <t>m³/u</t>
  </si>
  <si>
    <t>Invloedstraal Scihardt</t>
  </si>
  <si>
    <t>m³/dag</t>
  </si>
  <si>
    <t>tijd (volgens edelman)</t>
  </si>
  <si>
    <t>Contole debiet Edelman</t>
  </si>
  <si>
    <t>Initiele invloedstraal Edelman</t>
  </si>
  <si>
    <t>Debiet volgens Sichardt (m³/dag)</t>
  </si>
  <si>
    <t>Maximaal enkelvoudig debiet</t>
  </si>
  <si>
    <t>Aantal filters</t>
  </si>
  <si>
    <t>hf</t>
  </si>
  <si>
    <t>Maximaal debiet per filters</t>
  </si>
  <si>
    <t>Totaal maximaal debiet</t>
  </si>
  <si>
    <t>Tussenstap</t>
  </si>
  <si>
    <t>Finaal</t>
  </si>
  <si>
    <t>Initiële tijdsstap (dagen)</t>
  </si>
  <si>
    <t>Initieel debiet (m³/dag)</t>
  </si>
  <si>
    <t>Initiële invloedsstraal (m)</t>
  </si>
  <si>
    <t>Debiet kleiner dan maximaal debiet filters</t>
  </si>
  <si>
    <t>Invloedsstraal</t>
  </si>
  <si>
    <t>Afstand (m)</t>
  </si>
  <si>
    <t>Input</t>
  </si>
  <si>
    <t>Berekening</t>
  </si>
  <si>
    <t>u</t>
  </si>
  <si>
    <t>verlaging s (m)</t>
  </si>
  <si>
    <t>verlaging s (mTAW)</t>
  </si>
  <si>
    <t>verlaging s (m-mv)</t>
  </si>
  <si>
    <t>Verzadigde dikte H (in m)</t>
  </si>
  <si>
    <t>Transport berekening</t>
  </si>
  <si>
    <t>Gradient</t>
  </si>
  <si>
    <t>Effectieve porositeit</t>
  </si>
  <si>
    <t>Retardatiefactor</t>
  </si>
  <si>
    <t>Stroomsnelheid (m/d)</t>
  </si>
  <si>
    <t>Verspreidingssnelheid (m/d)</t>
  </si>
  <si>
    <t>Totale verplaatsing (m)</t>
  </si>
  <si>
    <t>Verplaatsing als duur en afstand gegeven is</t>
  </si>
  <si>
    <t>Duur tot de verontreiniging de bouwput bereikt</t>
  </si>
  <si>
    <t>Bergingscoëfficiënt</t>
  </si>
  <si>
    <t>Referentie</t>
  </si>
  <si>
    <t>Fm Boom, Lebbe et al. 2004-DOV</t>
  </si>
  <si>
    <t>Fetter,2001-gemiddelde waarde zandig klei</t>
  </si>
  <si>
    <t>Fetter,2001-gemiddelde waarde  klei</t>
  </si>
  <si>
    <t>Fetter,2001-gemiddelde waarde silt</t>
  </si>
  <si>
    <t>Fetter,2001-max waarde silt</t>
  </si>
  <si>
    <t>Fetter,2001-min fijn zand</t>
  </si>
  <si>
    <t>Fetter,2001-gemiddelde fijn zand</t>
  </si>
  <si>
    <t>Fetter,2001-max fijn zand</t>
  </si>
  <si>
    <t>Fetter,2001-max medium zand (min en gemiddelde fijn zand zijn lager dan max fijn zand)</t>
  </si>
  <si>
    <t>Fetter,2001-max grof zand (min en gemiddelde fijn zand zijn lager dan max fijn zand)</t>
  </si>
  <si>
    <t>Fetter,2001-max grof en grindhoudend zand (min en gemiddelde fijn zand zijn lager dan max fijn zand)</t>
  </si>
  <si>
    <t>Fetter,2001-gemiddelde waarde fijn grind</t>
  </si>
  <si>
    <t>Fetter,2001-gemiddelde waarde grof grind</t>
  </si>
  <si>
    <t>Fetter 2001, min waarde silte</t>
  </si>
  <si>
    <t>INPUT_OUTPUT</t>
  </si>
  <si>
    <t>INPUT</t>
  </si>
  <si>
    <t>Verontreiniging op (m rand)</t>
  </si>
  <si>
    <t>Berekening gradiënt volgens edelman</t>
  </si>
  <si>
    <t>tijd (dag)</t>
  </si>
  <si>
    <t>snelheid (m/d) conservatief</t>
  </si>
  <si>
    <t>verplaatsing op deze dag met retardatie</t>
  </si>
  <si>
    <t>afstand (m)</t>
  </si>
  <si>
    <t>verlaging (m)</t>
  </si>
  <si>
    <t>Nieuwe positie</t>
  </si>
  <si>
    <t>Correctie in vergelijking met modflow - emprische vergelijking</t>
  </si>
  <si>
    <t>Gecorrigeerd debiet (m³/dag)</t>
  </si>
  <si>
    <t>Correctie "stationair" debiet</t>
  </si>
  <si>
    <t>Stationaire tijddstap (dagen)</t>
  </si>
  <si>
    <t>Debiet edelman (m³/dag)</t>
  </si>
  <si>
    <t>Dagen tot bouwput</t>
  </si>
  <si>
    <t>Verplaatsing indien bouwput niet bereikt werd</t>
  </si>
  <si>
    <t>Max dagdebiet (m³/d)</t>
  </si>
  <si>
    <t>Max jaardebiet (m³/j)</t>
  </si>
  <si>
    <t>Sleuf bereikt na</t>
  </si>
  <si>
    <t>Startdatum</t>
  </si>
  <si>
    <t>Einddatum</t>
  </si>
  <si>
    <t>Waterwingebied</t>
  </si>
  <si>
    <t>Duingebied</t>
  </si>
  <si>
    <t>Natuurgebied</t>
  </si>
  <si>
    <t>check laatste versie hier</t>
  </si>
  <si>
    <t>ADMINISTRATIEVE GEGEVENS VAN HET BEMALINGSTRAJECT</t>
  </si>
  <si>
    <t>OMV nummer</t>
  </si>
  <si>
    <t>straat</t>
  </si>
  <si>
    <t>nr</t>
  </si>
  <si>
    <t>gemeente</t>
  </si>
  <si>
    <t>aanvrager</t>
  </si>
  <si>
    <t>ingevuld door</t>
  </si>
  <si>
    <t>datum</t>
  </si>
  <si>
    <t>LIGGING</t>
  </si>
  <si>
    <t>Gelegen in beschermd duingebied?</t>
  </si>
  <si>
    <t>zie DOV themaviewer bemalingen</t>
  </si>
  <si>
    <t>Gelegen in groengebied, natuurontwikkelingsgebied, parkgebied of bosgebied?</t>
  </si>
  <si>
    <t>Gelegen in Waterwingebied of beschermingszone Type I of II?</t>
  </si>
  <si>
    <t>Afstand tot speciale beschermingszones (habitat richtlijngebied, vogelrichtlijngebied)</t>
  </si>
  <si>
    <t>in meter</t>
  </si>
  <si>
    <t>GEGEVENS OVER HET TRAJECT EN DE ONDERGROND</t>
  </si>
  <si>
    <t>Lijntraject:</t>
  </si>
  <si>
    <t>Maaiveld</t>
  </si>
  <si>
    <t>breedte</t>
  </si>
  <si>
    <t>lengte</t>
  </si>
  <si>
    <t>Watertafel / oorspronkelijk peil</t>
  </si>
  <si>
    <t>s</t>
  </si>
  <si>
    <t>diepte</t>
  </si>
  <si>
    <t>tussenafstand filters</t>
  </si>
  <si>
    <t>H</t>
  </si>
  <si>
    <t>verontreiniging</t>
  </si>
  <si>
    <t xml:space="preserve"> (t.o.v. onderkant filter)</t>
  </si>
  <si>
    <t>afstand</t>
  </si>
  <si>
    <t>m vanaf rand van de
bemaling</t>
  </si>
  <si>
    <t>gewenste verlaging tot</t>
  </si>
  <si>
    <t>effectieve porositeit</t>
  </si>
  <si>
    <t>retardatiefactor</t>
  </si>
  <si>
    <t>Filterdiepte</t>
  </si>
  <si>
    <t>Grondsoort</t>
  </si>
  <si>
    <t>OF Doorlatendheid</t>
  </si>
  <si>
    <t>OF Berging</t>
  </si>
  <si>
    <t>Peil ondoorlatende basis:</t>
  </si>
  <si>
    <t xml:space="preserve"> OUTPUT</t>
  </si>
  <si>
    <t>DEBIET en INVLOEDSSTRAAL</t>
  </si>
  <si>
    <t>RUBRIEK</t>
  </si>
  <si>
    <t>link indelingslijst</t>
  </si>
  <si>
    <t>max dagdebiet</t>
  </si>
  <si>
    <t>max jaardebiet</t>
  </si>
  <si>
    <t>m³/j</t>
  </si>
  <si>
    <t>Initieel debiet</t>
  </si>
  <si>
    <t>volume in m³ voor eerste 5 dagen</t>
  </si>
  <si>
    <t>rubriek</t>
  </si>
  <si>
    <t>klasse</t>
  </si>
  <si>
    <r>
      <t xml:space="preserve">Debiet en invloedsstraal op het einde van de bemaling </t>
    </r>
    <r>
      <rPr>
        <sz val="10"/>
        <color theme="1"/>
        <rFont val="Arial"/>
        <family val="2"/>
      </rPr>
      <t>- gebaseerd op de formule van Edelman</t>
    </r>
  </si>
  <si>
    <t>m (met verlaging = 5 cm)</t>
  </si>
  <si>
    <t>Debiet</t>
  </si>
  <si>
    <t>volume in m³ resterende duur</t>
  </si>
  <si>
    <t>VERLAGING OP EEN AFSTAND</t>
  </si>
  <si>
    <t>VERPLAATSING VERONTREINIGING</t>
  </si>
  <si>
    <t>Tijdstip (dagen)</t>
  </si>
  <si>
    <t>Afstand tot rand sleuf (m)</t>
  </si>
  <si>
    <r>
      <t xml:space="preserve">H </t>
    </r>
    <r>
      <rPr>
        <sz val="7"/>
        <color theme="1"/>
        <rFont val="Arial"/>
        <family val="2"/>
      </rPr>
      <t>(verzadigde
 dikte t.o.v. onderkant filter in m)</t>
    </r>
  </si>
  <si>
    <t>Peil (mTAW)</t>
  </si>
  <si>
    <t>verlaging s t.o.v. oorspr. peil (m)</t>
  </si>
  <si>
    <t>Peil (m-mv)</t>
  </si>
  <si>
    <t>Transportberekening</t>
  </si>
  <si>
    <t>gradiënt (m/m)</t>
  </si>
  <si>
    <t>Naam streng</t>
  </si>
  <si>
    <t>Uitgravingsdiepte (m-mv)</t>
  </si>
  <si>
    <t>Grondwaterverlaging (m-mv)</t>
  </si>
  <si>
    <t>Duur (dagen)</t>
  </si>
  <si>
    <t>Afstand tot SBZ</t>
  </si>
  <si>
    <t>Overzicht input tabbladen</t>
  </si>
  <si>
    <r>
      <t>Debiet en invloedsstraal bij het begin van de bemaling</t>
    </r>
    <r>
      <rPr>
        <sz val="10"/>
        <color theme="1"/>
        <rFont val="Arial"/>
        <family val="2"/>
      </rPr>
      <t xml:space="preserve"> - gebaseerd op de formule van Edelman</t>
    </r>
  </si>
  <si>
    <t>v1.0 20/10/2021</t>
  </si>
  <si>
    <t>Versie zoals gepubliceerd op website VMM op 20/10/2021</t>
  </si>
  <si>
    <t>Handleiding is in overeenstemming met deze versie</t>
  </si>
  <si>
    <t>versie 1.0 20/10/2021</t>
  </si>
  <si>
    <t>Samenvatting</t>
  </si>
  <si>
    <t>Totale duur (dagen)</t>
  </si>
  <si>
    <t>Jaartal</t>
  </si>
  <si>
    <t>Rubriek</t>
  </si>
  <si>
    <t>Klasse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</si>
</sst>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
    <numFmt numFmtId="165" formatCode="d/mm/yyyy;@"/>
    <numFmt numFmtId="166" formatCode="0.0"/>
    <numFmt numFmtId="167" formatCode="dd/mm/yyyy"/>
  </numFmts>
  <fonts count="22" x14ac:knownFonts="1">
    <font>
      <sz val="10"/>
      <color theme="1"/>
      <name val="Arial"/>
      <family val="2"/>
    </font>
    <font>
      <sz val="11"/>
      <color theme="1"/>
      <name val="Calibri"/>
      <family val="2"/>
      <scheme val="minor"/>
    </font>
    <font>
      <b/>
      <sz val="10"/>
      <color theme="1"/>
      <name val="Arial"/>
      <family val="2"/>
    </font>
    <font>
      <sz val="10"/>
      <color theme="2" tint="-0.249977111117893"/>
      <name val="Arial"/>
      <family val="2"/>
    </font>
    <font>
      <u/>
      <sz val="10"/>
      <color theme="1"/>
      <name val="Arial"/>
      <family val="2"/>
    </font>
    <font>
      <sz val="9"/>
      <color indexed="81"/>
      <name val="Tahoma"/>
      <family val="2"/>
    </font>
    <font>
      <sz val="10"/>
      <color rgb="FFFF0000"/>
      <name val="Arial"/>
      <family val="2"/>
    </font>
    <font>
      <sz val="10"/>
      <name val="Arial"/>
      <family val="2"/>
    </font>
    <font>
      <i/>
      <sz val="10"/>
      <color theme="1"/>
      <name val="Arial"/>
      <family val="2"/>
    </font>
    <font>
      <b/>
      <sz val="9"/>
      <color indexed="81"/>
      <name val="Tahoma"/>
      <family val="2"/>
    </font>
    <font>
      <sz val="10"/>
      <color theme="0"/>
      <name val="Arial"/>
      <family val="2"/>
    </font>
    <font>
      <u/>
      <sz val="10"/>
      <color theme="10"/>
      <name val="Arial"/>
      <family val="2"/>
    </font>
    <font>
      <b/>
      <sz val="18"/>
      <color theme="1"/>
      <name val="Arial"/>
      <family val="2"/>
    </font>
    <font>
      <sz val="10"/>
      <color theme="2" tint="-0.89999084444715716"/>
      <name val="Arial"/>
      <family val="2"/>
    </font>
    <font>
      <b/>
      <sz val="10"/>
      <color rgb="FFFF0000"/>
      <name val="Arial"/>
      <family val="2"/>
    </font>
    <font>
      <sz val="10"/>
      <color theme="4"/>
      <name val="Arial"/>
      <family val="2"/>
    </font>
    <font>
      <sz val="10"/>
      <color theme="2" tint="-0.24994659260841701"/>
      <name val="Arial"/>
      <family val="2"/>
    </font>
    <font>
      <b/>
      <sz val="10"/>
      <color theme="5"/>
      <name val="Arial"/>
      <family val="2"/>
    </font>
    <font>
      <b/>
      <sz val="12"/>
      <color rgb="FFFF0000"/>
      <name val="Arial"/>
      <family val="2"/>
    </font>
    <font>
      <sz val="10"/>
      <color theme="5"/>
      <name val="Arial"/>
      <family val="2"/>
    </font>
    <font>
      <sz val="7"/>
      <color theme="1"/>
      <name val="Arial"/>
      <family val="2"/>
    </font>
    <font>
      <sz val="11"/>
      <color indexed="81"/>
      <name val="Tahoma"/>
      <family val="2"/>
    </font>
  </fonts>
  <fills count="14">
    <fill>
      <patternFill patternType="none"/>
    </fill>
    <fill>
      <patternFill patternType="gray125"/>
    </fill>
    <fill>
      <patternFill patternType="solid">
        <fgColor theme="3" tint="0.79998168889431442"/>
        <bgColor indexed="64"/>
      </patternFill>
    </fill>
    <fill>
      <patternFill patternType="solid">
        <fgColor theme="2" tint="-9.9978637043366805E-2"/>
        <bgColor indexed="64"/>
      </patternFill>
    </fill>
    <fill>
      <patternFill patternType="solid">
        <fgColor theme="4" tint="0.79998168889431442"/>
        <bgColor indexed="64"/>
      </patternFill>
    </fill>
    <fill>
      <patternFill patternType="solid">
        <fgColor rgb="FFFFFF99"/>
        <bgColor indexed="64"/>
      </patternFill>
    </fill>
    <fill>
      <patternFill patternType="solid">
        <fgColor theme="3" tint="0.59999389629810485"/>
        <bgColor indexed="64"/>
      </patternFill>
    </fill>
    <fill>
      <patternFill patternType="solid">
        <fgColor theme="2" tint="-0.249977111117893"/>
        <bgColor indexed="64"/>
      </patternFill>
    </fill>
    <fill>
      <patternFill patternType="solid">
        <fgColor theme="4" tint="0.59999389629810485"/>
        <bgColor indexed="64"/>
      </patternFill>
    </fill>
    <fill>
      <patternFill patternType="solid">
        <fgColor theme="0"/>
        <bgColor indexed="64"/>
      </patternFill>
    </fill>
    <fill>
      <patternFill patternType="solid">
        <fgColor theme="0" tint="-0.14999847407452621"/>
        <bgColor indexed="64"/>
      </patternFill>
    </fill>
    <fill>
      <patternFill patternType="solid">
        <fgColor theme="2"/>
        <bgColor indexed="64"/>
      </patternFill>
    </fill>
    <fill>
      <patternFill patternType="solid">
        <fgColor theme="5" tint="0.79998168889431442"/>
        <bgColor indexed="64"/>
      </patternFill>
    </fill>
    <fill>
      <patternFill patternType="solid">
        <fgColor indexed="47"/>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style="thin">
        <color indexed="64"/>
      </right>
      <top/>
      <bottom/>
      <diagonal/>
    </border>
    <border>
      <left/>
      <right style="thin">
        <color indexed="64"/>
      </right>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3">
    <xf numFmtId="0" fontId="0" fillId="0" borderId="0"/>
    <xf numFmtId="0" fontId="1" fillId="0" borderId="0"/>
    <xf numFmtId="0" fontId="11" fillId="0" borderId="0" applyNumberFormat="0" applyFill="0" applyBorder="0" applyAlignment="0" applyProtection="0"/>
  </cellStyleXfs>
  <cellXfs count="241">
    <xf numFmtId="0" fontId="0" fillId="0" borderId="0" xfId="0"/>
    <xf numFmtId="2" fontId="0" fillId="0" borderId="0" xfId="0" applyNumberFormat="1"/>
    <xf numFmtId="2" fontId="0" fillId="0" borderId="0" xfId="0" applyNumberFormat="1" applyBorder="1"/>
    <xf numFmtId="0" fontId="0" fillId="2" borderId="0" xfId="0" applyFill="1"/>
    <xf numFmtId="0" fontId="3" fillId="2" borderId="0" xfId="0" applyFont="1" applyFill="1"/>
    <xf numFmtId="2" fontId="3" fillId="2" borderId="0" xfId="0" applyNumberFormat="1" applyFont="1" applyFill="1"/>
    <xf numFmtId="0" fontId="0" fillId="3" borderId="0" xfId="0" applyFont="1" applyFill="1"/>
    <xf numFmtId="0" fontId="0" fillId="4" borderId="0" xfId="0" applyFill="1"/>
    <xf numFmtId="0" fontId="0" fillId="4" borderId="1" xfId="0" applyFill="1" applyBorder="1"/>
    <xf numFmtId="0" fontId="2" fillId="0" borderId="0" xfId="0" applyFont="1"/>
    <xf numFmtId="0" fontId="0" fillId="5" borderId="0" xfId="0" applyFill="1"/>
    <xf numFmtId="2" fontId="0" fillId="3" borderId="2" xfId="0" applyNumberFormat="1" applyFont="1" applyFill="1" applyBorder="1"/>
    <xf numFmtId="0" fontId="0" fillId="0" borderId="0" xfId="0" applyFill="1" applyBorder="1"/>
    <xf numFmtId="0" fontId="0" fillId="0" borderId="8" xfId="0" applyBorder="1"/>
    <xf numFmtId="0" fontId="0" fillId="0" borderId="6" xfId="0" applyBorder="1"/>
    <xf numFmtId="0" fontId="0" fillId="3" borderId="0" xfId="0" quotePrefix="1" applyFont="1" applyFill="1"/>
    <xf numFmtId="0" fontId="0" fillId="4" borderId="0" xfId="0" quotePrefix="1" applyFill="1"/>
    <xf numFmtId="0" fontId="0" fillId="0" borderId="0" xfId="0" applyNumberFormat="1"/>
    <xf numFmtId="2" fontId="0" fillId="6" borderId="5" xfId="0" applyNumberFormat="1" applyFill="1" applyBorder="1" applyProtection="1"/>
    <xf numFmtId="11" fontId="0" fillId="7" borderId="5" xfId="0" applyNumberFormat="1" applyFont="1" applyFill="1" applyBorder="1" applyProtection="1"/>
    <xf numFmtId="0" fontId="0" fillId="3" borderId="5" xfId="0" applyFont="1" applyFill="1" applyBorder="1" applyProtection="1"/>
    <xf numFmtId="2" fontId="0" fillId="8" borderId="5" xfId="0" applyNumberFormat="1" applyFill="1" applyBorder="1" applyProtection="1"/>
    <xf numFmtId="2" fontId="0" fillId="4" borderId="4" xfId="0" applyNumberFormat="1" applyFill="1" applyBorder="1" applyProtection="1"/>
    <xf numFmtId="2" fontId="0" fillId="4" borderId="1" xfId="0" applyNumberFormat="1" applyFill="1" applyBorder="1" applyProtection="1"/>
    <xf numFmtId="164" fontId="0" fillId="0" borderId="0" xfId="0" applyNumberFormat="1"/>
    <xf numFmtId="0" fontId="0" fillId="0" borderId="9" xfId="0" applyBorder="1"/>
    <xf numFmtId="0" fontId="0" fillId="0" borderId="11" xfId="0" applyBorder="1"/>
    <xf numFmtId="0" fontId="0" fillId="0" borderId="10" xfId="0" applyBorder="1"/>
    <xf numFmtId="0" fontId="0" fillId="0" borderId="12" xfId="0" applyBorder="1"/>
    <xf numFmtId="0" fontId="0" fillId="0" borderId="0" xfId="0" applyBorder="1"/>
    <xf numFmtId="0" fontId="0" fillId="0" borderId="3" xfId="0" applyBorder="1"/>
    <xf numFmtId="0" fontId="0" fillId="0" borderId="4" xfId="0" applyBorder="1"/>
    <xf numFmtId="0" fontId="0" fillId="0" borderId="7" xfId="0" applyBorder="1"/>
    <xf numFmtId="0" fontId="0" fillId="0" borderId="1" xfId="0" applyBorder="1"/>
    <xf numFmtId="164" fontId="0" fillId="0" borderId="9" xfId="0" applyNumberFormat="1" applyBorder="1"/>
    <xf numFmtId="0" fontId="0" fillId="0" borderId="11" xfId="0" applyNumberFormat="1" applyBorder="1"/>
    <xf numFmtId="164" fontId="0" fillId="0" borderId="10" xfId="0" applyNumberFormat="1" applyBorder="1"/>
    <xf numFmtId="0" fontId="0" fillId="0" borderId="13" xfId="0" applyBorder="1"/>
    <xf numFmtId="0" fontId="0" fillId="0" borderId="12" xfId="0" applyNumberFormat="1" applyBorder="1"/>
    <xf numFmtId="0" fontId="0" fillId="0" borderId="0" xfId="0" applyBorder="1" applyAlignment="1">
      <alignment horizontal="center"/>
    </xf>
    <xf numFmtId="1" fontId="0" fillId="0" borderId="0" xfId="0" applyNumberFormat="1" applyBorder="1"/>
    <xf numFmtId="0" fontId="0" fillId="0" borderId="2" xfId="0" applyBorder="1"/>
    <xf numFmtId="0" fontId="0" fillId="4" borderId="0" xfId="0" applyFill="1" applyBorder="1"/>
    <xf numFmtId="2" fontId="0" fillId="0" borderId="0" xfId="0" applyNumberFormat="1" applyFill="1" applyBorder="1"/>
    <xf numFmtId="2" fontId="2" fillId="4" borderId="4" xfId="0" applyNumberFormat="1" applyFont="1" applyFill="1" applyBorder="1"/>
    <xf numFmtId="0" fontId="2" fillId="4" borderId="0" xfId="0" applyFont="1" applyFill="1"/>
    <xf numFmtId="0" fontId="2" fillId="3" borderId="1" xfId="0" applyFont="1" applyFill="1" applyBorder="1"/>
    <xf numFmtId="0" fontId="2" fillId="3" borderId="0" xfId="0" applyFont="1" applyFill="1"/>
    <xf numFmtId="1" fontId="0" fillId="0" borderId="0" xfId="0" applyNumberFormat="1" applyFill="1" applyBorder="1"/>
    <xf numFmtId="0" fontId="4" fillId="0" borderId="0" xfId="0" applyFont="1" applyBorder="1"/>
    <xf numFmtId="0" fontId="0" fillId="3" borderId="0" xfId="0" applyFont="1" applyFill="1" applyBorder="1" applyProtection="1"/>
    <xf numFmtId="0" fontId="4" fillId="5" borderId="0" xfId="0" applyFont="1" applyFill="1" applyAlignment="1">
      <alignment horizontal="center" vertical="center"/>
    </xf>
    <xf numFmtId="0" fontId="0" fillId="5" borderId="0" xfId="0" applyFill="1" applyAlignment="1">
      <alignment horizontal="center" vertical="center"/>
    </xf>
    <xf numFmtId="2" fontId="0" fillId="5" borderId="0" xfId="0" applyNumberFormat="1" applyFill="1" applyAlignment="1">
      <alignment horizontal="center" vertical="center"/>
    </xf>
    <xf numFmtId="0" fontId="0" fillId="0" borderId="0" xfId="0" applyFill="1" applyAlignment="1">
      <alignment horizontal="center" vertical="center"/>
    </xf>
    <xf numFmtId="2" fontId="0" fillId="0" borderId="0" xfId="0" applyNumberFormat="1" applyFill="1" applyAlignment="1">
      <alignment horizontal="center" vertical="center"/>
    </xf>
    <xf numFmtId="0" fontId="0" fillId="0" borderId="0" xfId="0" applyFill="1"/>
    <xf numFmtId="0" fontId="0" fillId="0" borderId="0" xfId="0" applyFont="1"/>
    <xf numFmtId="2" fontId="0" fillId="0" borderId="0" xfId="0" applyNumberFormat="1" applyFill="1"/>
    <xf numFmtId="0" fontId="0" fillId="0" borderId="0" xfId="0" applyBorder="1" applyAlignment="1">
      <alignment horizontal="left"/>
    </xf>
    <xf numFmtId="0" fontId="4" fillId="0" borderId="0" xfId="0" applyFont="1" applyFill="1" applyAlignment="1">
      <alignment horizontal="left" vertical="center"/>
    </xf>
    <xf numFmtId="0" fontId="0" fillId="0" borderId="0" xfId="0" applyFont="1" applyFill="1" applyAlignment="1">
      <alignment horizontal="left" vertical="center"/>
    </xf>
    <xf numFmtId="0" fontId="4" fillId="0" borderId="0" xfId="0" applyFont="1" applyFill="1"/>
    <xf numFmtId="2" fontId="8" fillId="0" borderId="0" xfId="0" applyNumberFormat="1" applyFont="1" applyFill="1" applyBorder="1" applyAlignment="1">
      <alignment horizontal="center"/>
    </xf>
    <xf numFmtId="2" fontId="7" fillId="0" borderId="0" xfId="0" applyNumberFormat="1" applyFont="1"/>
    <xf numFmtId="2" fontId="0" fillId="4" borderId="0" xfId="0" applyNumberFormat="1" applyFill="1" applyBorder="1" applyProtection="1"/>
    <xf numFmtId="11" fontId="0" fillId="0" borderId="0" xfId="0" applyNumberFormat="1"/>
    <xf numFmtId="0" fontId="4" fillId="0" borderId="0" xfId="0" applyFont="1"/>
    <xf numFmtId="1" fontId="0" fillId="8" borderId="5" xfId="0" applyNumberFormat="1" applyFill="1" applyBorder="1" applyProtection="1"/>
    <xf numFmtId="1" fontId="0" fillId="8" borderId="0" xfId="0" applyNumberFormat="1" applyFill="1" applyBorder="1" applyProtection="1"/>
    <xf numFmtId="2" fontId="0" fillId="8" borderId="0" xfId="0" applyNumberFormat="1" applyFill="1" applyBorder="1" applyProtection="1"/>
    <xf numFmtId="2" fontId="0" fillId="5" borderId="0" xfId="0" applyNumberFormat="1" applyFill="1" applyAlignment="1">
      <alignment horizontal="left" vertical="center"/>
    </xf>
    <xf numFmtId="0" fontId="8" fillId="0" borderId="0" xfId="0" applyFont="1"/>
    <xf numFmtId="0" fontId="6" fillId="0" borderId="3" xfId="0" applyFont="1" applyBorder="1"/>
    <xf numFmtId="0" fontId="7" fillId="0" borderId="3" xfId="0" applyFont="1" applyBorder="1"/>
    <xf numFmtId="0" fontId="7" fillId="0" borderId="4" xfId="0" applyFont="1" applyBorder="1"/>
    <xf numFmtId="49" fontId="0" fillId="0" borderId="0" xfId="0" applyNumberFormat="1"/>
    <xf numFmtId="0" fontId="10" fillId="0" borderId="0" xfId="0" applyFont="1" applyFill="1"/>
    <xf numFmtId="2" fontId="2" fillId="5" borderId="1" xfId="0" applyNumberFormat="1" applyFont="1" applyFill="1" applyBorder="1" applyAlignment="1">
      <alignment horizontal="center" vertical="center"/>
    </xf>
    <xf numFmtId="0" fontId="8" fillId="0" borderId="0" xfId="0" applyFont="1" applyFill="1" applyBorder="1"/>
    <xf numFmtId="2" fontId="2" fillId="0" borderId="0" xfId="0" applyNumberFormat="1" applyFont="1" applyFill="1" applyBorder="1" applyAlignment="1">
      <alignment horizontal="center" vertical="center"/>
    </xf>
    <xf numFmtId="2" fontId="2" fillId="5" borderId="7" xfId="0" applyNumberFormat="1" applyFont="1" applyFill="1" applyBorder="1" applyAlignment="1">
      <alignment horizontal="center" vertical="center"/>
    </xf>
    <xf numFmtId="0" fontId="0" fillId="0" borderId="0" xfId="0" applyFont="1" applyFill="1" applyBorder="1" applyAlignment="1">
      <alignment horizontal="center"/>
    </xf>
    <xf numFmtId="0" fontId="2" fillId="10" borderId="11" xfId="0" applyFont="1" applyFill="1" applyBorder="1" applyAlignment="1">
      <alignment horizontal="center"/>
    </xf>
    <xf numFmtId="0" fontId="2" fillId="0" borderId="0" xfId="0" applyFont="1" applyBorder="1"/>
    <xf numFmtId="14" fontId="0" fillId="0" borderId="0" xfId="0" applyNumberFormat="1"/>
    <xf numFmtId="0" fontId="0" fillId="0" borderId="0" xfId="0"/>
    <xf numFmtId="2" fontId="0" fillId="0" borderId="0" xfId="0" applyNumberFormat="1"/>
    <xf numFmtId="0" fontId="0" fillId="4" borderId="0" xfId="0" applyFill="1"/>
    <xf numFmtId="0" fontId="2" fillId="0" borderId="0" xfId="0" applyFont="1"/>
    <xf numFmtId="0" fontId="0" fillId="0" borderId="0" xfId="0" applyFill="1"/>
    <xf numFmtId="2" fontId="7" fillId="0" borderId="0" xfId="0" applyNumberFormat="1" applyFont="1"/>
    <xf numFmtId="0" fontId="4" fillId="4" borderId="0" xfId="0" applyFont="1" applyFill="1"/>
    <xf numFmtId="2" fontId="0" fillId="8" borderId="5" xfId="0" applyNumberFormat="1" applyFill="1" applyBorder="1"/>
    <xf numFmtId="0" fontId="0" fillId="0" borderId="0" xfId="0" applyAlignment="1">
      <alignment horizontal="center" vertical="center" wrapText="1"/>
    </xf>
    <xf numFmtId="0" fontId="6" fillId="0" borderId="0" xfId="0" applyFont="1"/>
    <xf numFmtId="0" fontId="10" fillId="9" borderId="0" xfId="0" applyFont="1" applyFill="1"/>
    <xf numFmtId="0" fontId="6" fillId="9" borderId="0" xfId="0" applyFont="1" applyFill="1"/>
    <xf numFmtId="0" fontId="7" fillId="9" borderId="0" xfId="0" applyFont="1" applyFill="1"/>
    <xf numFmtId="0" fontId="7" fillId="0" borderId="0" xfId="0" applyFont="1"/>
    <xf numFmtId="2" fontId="2" fillId="0" borderId="1" xfId="0" applyNumberFormat="1" applyFont="1" applyBorder="1"/>
    <xf numFmtId="2" fontId="0" fillId="0" borderId="1" xfId="0" applyNumberFormat="1" applyBorder="1"/>
    <xf numFmtId="0" fontId="0" fillId="5" borderId="1" xfId="0" applyFill="1" applyBorder="1" applyAlignment="1" applyProtection="1">
      <alignment horizontal="center"/>
      <protection locked="0"/>
    </xf>
    <xf numFmtId="0" fontId="0" fillId="5" borderId="1" xfId="0" quotePrefix="1" applyFill="1" applyBorder="1" applyAlignment="1" applyProtection="1">
      <alignment horizontal="center" vertical="center"/>
      <protection locked="0"/>
    </xf>
    <xf numFmtId="0" fontId="0" fillId="5" borderId="1" xfId="0" applyFill="1" applyBorder="1" applyProtection="1">
      <protection locked="0"/>
    </xf>
    <xf numFmtId="0" fontId="0" fillId="5" borderId="1" xfId="0" applyFill="1" applyBorder="1" applyAlignment="1" applyProtection="1">
      <alignment horizontal="center" vertical="center"/>
      <protection locked="0"/>
    </xf>
    <xf numFmtId="11" fontId="0" fillId="5" borderId="7" xfId="0" applyNumberFormat="1" applyFill="1" applyBorder="1" applyAlignment="1" applyProtection="1">
      <alignment horizontal="center" vertical="center"/>
      <protection locked="0"/>
    </xf>
    <xf numFmtId="14" fontId="0" fillId="5" borderId="1" xfId="0" applyNumberFormat="1" applyFill="1" applyBorder="1" applyAlignment="1" applyProtection="1">
      <alignment horizontal="center"/>
      <protection locked="0"/>
    </xf>
    <xf numFmtId="0" fontId="6" fillId="0" borderId="0" xfId="0" quotePrefix="1" applyFont="1"/>
    <xf numFmtId="166" fontId="0" fillId="9" borderId="1" xfId="0" applyNumberFormat="1" applyFill="1" applyBorder="1" applyAlignment="1" applyProtection="1">
      <alignment horizontal="center"/>
    </xf>
    <xf numFmtId="0" fontId="0" fillId="0" borderId="0" xfId="0" applyProtection="1"/>
    <xf numFmtId="1" fontId="2" fillId="12" borderId="7" xfId="0" applyNumberFormat="1" applyFont="1" applyFill="1" applyBorder="1" applyAlignment="1" applyProtection="1">
      <alignment horizontal="center"/>
    </xf>
    <xf numFmtId="1" fontId="2" fillId="12" borderId="8" xfId="0" applyNumberFormat="1" applyFont="1" applyFill="1" applyBorder="1" applyAlignment="1" applyProtection="1">
      <alignment horizontal="center"/>
    </xf>
    <xf numFmtId="0" fontId="0" fillId="9" borderId="0" xfId="0" applyFill="1" applyProtection="1"/>
    <xf numFmtId="166" fontId="0" fillId="9" borderId="0" xfId="0" applyNumberFormat="1" applyFill="1" applyAlignment="1" applyProtection="1">
      <alignment horizontal="center"/>
    </xf>
    <xf numFmtId="1" fontId="2" fillId="12" borderId="14" xfId="0" applyNumberFormat="1" applyFont="1" applyFill="1" applyBorder="1" applyAlignment="1" applyProtection="1">
      <alignment horizontal="center"/>
    </xf>
    <xf numFmtId="1" fontId="2" fillId="12" borderId="15" xfId="0" applyNumberFormat="1" applyFont="1" applyFill="1" applyBorder="1" applyAlignment="1" applyProtection="1">
      <alignment horizontal="center"/>
    </xf>
    <xf numFmtId="2" fontId="0" fillId="0" borderId="25" xfId="0" applyNumberFormat="1" applyBorder="1" applyAlignment="1" applyProtection="1">
      <alignment horizontal="center"/>
    </xf>
    <xf numFmtId="2" fontId="0" fillId="0" borderId="26" xfId="0" applyNumberFormat="1" applyBorder="1" applyAlignment="1" applyProtection="1">
      <alignment horizontal="center"/>
    </xf>
    <xf numFmtId="2" fontId="0" fillId="12" borderId="26" xfId="0" applyNumberFormat="1" applyFill="1" applyBorder="1" applyAlignment="1" applyProtection="1">
      <alignment horizontal="center"/>
    </xf>
    <xf numFmtId="2" fontId="0" fillId="0" borderId="27" xfId="0" applyNumberFormat="1" applyBorder="1" applyAlignment="1" applyProtection="1">
      <alignment horizontal="center"/>
    </xf>
    <xf numFmtId="1" fontId="0" fillId="12" borderId="1" xfId="0" applyNumberFormat="1" applyFill="1" applyBorder="1" applyAlignment="1" applyProtection="1">
      <alignment horizontal="center"/>
    </xf>
    <xf numFmtId="1" fontId="0" fillId="12" borderId="2" xfId="0" applyNumberFormat="1" applyFill="1" applyBorder="1" applyAlignment="1" applyProtection="1">
      <alignment horizontal="center"/>
    </xf>
    <xf numFmtId="166" fontId="7" fillId="12" borderId="7" xfId="0" applyNumberFormat="1" applyFont="1" applyFill="1" applyBorder="1" applyAlignment="1" applyProtection="1">
      <alignment horizontal="left"/>
    </xf>
    <xf numFmtId="166" fontId="7" fillId="12" borderId="7" xfId="0" applyNumberFormat="1" applyFont="1" applyFill="1" applyBorder="1" applyProtection="1"/>
    <xf numFmtId="0" fontId="2" fillId="0" borderId="9" xfId="0" applyFont="1" applyBorder="1" applyProtection="1"/>
    <xf numFmtId="0" fontId="0" fillId="0" borderId="9" xfId="0" applyBorder="1" applyProtection="1"/>
    <xf numFmtId="166" fontId="0" fillId="0" borderId="0" xfId="0" applyNumberFormat="1" applyProtection="1"/>
    <xf numFmtId="1" fontId="0" fillId="0" borderId="0" xfId="0" applyNumberFormat="1" applyProtection="1"/>
    <xf numFmtId="0" fontId="0" fillId="0" borderId="11" xfId="0" applyBorder="1" applyProtection="1"/>
    <xf numFmtId="0" fontId="2" fillId="0" borderId="0" xfId="0" applyFont="1" applyProtection="1"/>
    <xf numFmtId="0" fontId="0" fillId="0" borderId="9" xfId="0" applyBorder="1" applyAlignment="1" applyProtection="1">
      <alignment vertical="top" wrapText="1"/>
    </xf>
    <xf numFmtId="0" fontId="2" fillId="0" borderId="14" xfId="0" applyFont="1" applyBorder="1" applyProtection="1"/>
    <xf numFmtId="0" fontId="0" fillId="9" borderId="9" xfId="0" applyFill="1" applyBorder="1" applyProtection="1"/>
    <xf numFmtId="0" fontId="2" fillId="9" borderId="9" xfId="0" applyFont="1" applyFill="1" applyBorder="1" applyProtection="1"/>
    <xf numFmtId="0" fontId="0" fillId="9" borderId="10" xfId="0" applyFill="1" applyBorder="1" applyProtection="1"/>
    <xf numFmtId="0" fontId="0" fillId="9" borderId="13" xfId="0" applyFill="1" applyBorder="1" applyProtection="1"/>
    <xf numFmtId="0" fontId="0" fillId="9" borderId="11" xfId="0" applyFill="1" applyBorder="1" applyProtection="1"/>
    <xf numFmtId="0" fontId="11" fillId="9" borderId="0" xfId="2" applyFill="1" applyBorder="1" applyProtection="1"/>
    <xf numFmtId="0" fontId="14" fillId="9" borderId="0" xfId="0" applyFont="1" applyFill="1" applyProtection="1"/>
    <xf numFmtId="0" fontId="0" fillId="9" borderId="12" xfId="0" applyFill="1" applyBorder="1" applyProtection="1"/>
    <xf numFmtId="0" fontId="0" fillId="0" borderId="14" xfId="0" applyBorder="1" applyProtection="1"/>
    <xf numFmtId="0" fontId="0" fillId="0" borderId="15" xfId="0" applyBorder="1" applyProtection="1"/>
    <xf numFmtId="0" fontId="0" fillId="0" borderId="16" xfId="0" applyBorder="1" applyProtection="1"/>
    <xf numFmtId="0" fontId="11" fillId="0" borderId="0" xfId="2" applyBorder="1" applyProtection="1"/>
    <xf numFmtId="1" fontId="14" fillId="0" borderId="0" xfId="0" applyNumberFormat="1" applyFont="1" applyProtection="1"/>
    <xf numFmtId="166" fontId="0" fillId="12" borderId="8" xfId="0" applyNumberFormat="1" applyFill="1" applyBorder="1" applyAlignment="1" applyProtection="1">
      <alignment horizontal="center"/>
    </xf>
    <xf numFmtId="166" fontId="0" fillId="12" borderId="6" xfId="0" applyNumberFormat="1" applyFill="1" applyBorder="1" applyAlignment="1" applyProtection="1">
      <alignment horizontal="center"/>
    </xf>
    <xf numFmtId="0" fontId="0" fillId="0" borderId="0" xfId="0" applyAlignment="1" applyProtection="1">
      <alignment vertical="top" wrapText="1"/>
    </xf>
    <xf numFmtId="0" fontId="0" fillId="0" borderId="11" xfId="0" applyBorder="1" applyAlignment="1" applyProtection="1">
      <alignment vertical="top" wrapText="1"/>
    </xf>
    <xf numFmtId="0" fontId="0" fillId="0" borderId="10" xfId="0" applyBorder="1" applyAlignment="1" applyProtection="1">
      <alignment vertical="top" wrapText="1"/>
    </xf>
    <xf numFmtId="0" fontId="0" fillId="0" borderId="13" xfId="0" applyBorder="1" applyAlignment="1" applyProtection="1">
      <alignment vertical="top" wrapText="1"/>
    </xf>
    <xf numFmtId="0" fontId="0" fillId="0" borderId="12" xfId="0" applyBorder="1" applyAlignment="1" applyProtection="1">
      <alignment vertical="top" wrapText="1"/>
    </xf>
    <xf numFmtId="1" fontId="2" fillId="0" borderId="15" xfId="0" applyNumberFormat="1" applyFont="1" applyBorder="1" applyAlignment="1" applyProtection="1">
      <alignment horizontal="center"/>
    </xf>
    <xf numFmtId="0" fontId="0" fillId="0" borderId="0" xfId="0" applyAlignment="1" applyProtection="1">
      <alignment horizontal="center" vertical="center"/>
    </xf>
    <xf numFmtId="0" fontId="0" fillId="0" borderId="0" xfId="0" applyAlignment="1" applyProtection="1">
      <alignment horizontal="left" vertical="center" wrapText="1"/>
    </xf>
    <xf numFmtId="1" fontId="14" fillId="0" borderId="15" xfId="0" applyNumberFormat="1" applyFont="1" applyBorder="1" applyProtection="1"/>
    <xf numFmtId="166" fontId="0" fillId="0" borderId="15" xfId="0" applyNumberFormat="1" applyBorder="1" applyProtection="1"/>
    <xf numFmtId="1" fontId="0" fillId="0" borderId="15" xfId="0" applyNumberFormat="1" applyBorder="1" applyProtection="1"/>
    <xf numFmtId="0" fontId="0" fillId="0" borderId="0" xfId="0" applyAlignment="1" applyProtection="1">
      <alignment vertical="center" wrapText="1"/>
    </xf>
    <xf numFmtId="2" fontId="0" fillId="0" borderId="0" xfId="0" applyNumberFormat="1" applyAlignment="1" applyProtection="1">
      <alignment horizontal="center"/>
    </xf>
    <xf numFmtId="0" fontId="0" fillId="0" borderId="10" xfId="0" applyBorder="1" applyProtection="1"/>
    <xf numFmtId="0" fontId="0" fillId="0" borderId="13" xfId="0" applyBorder="1" applyProtection="1"/>
    <xf numFmtId="0" fontId="0" fillId="0" borderId="12" xfId="0" applyBorder="1" applyProtection="1"/>
    <xf numFmtId="0" fontId="0" fillId="0" borderId="14" xfId="0" applyBorder="1" applyAlignment="1" applyProtection="1">
      <alignment horizontal="center" vertical="top" wrapText="1"/>
    </xf>
    <xf numFmtId="0" fontId="0" fillId="0" borderId="15" xfId="0" applyBorder="1" applyAlignment="1" applyProtection="1">
      <alignment horizontal="center" vertical="top" wrapText="1"/>
    </xf>
    <xf numFmtId="0" fontId="0" fillId="0" borderId="16" xfId="0" applyBorder="1" applyAlignment="1" applyProtection="1">
      <alignment horizontal="center" vertical="top" wrapText="1"/>
    </xf>
    <xf numFmtId="166" fontId="7" fillId="12" borderId="8" xfId="0" applyNumberFormat="1" applyFont="1" applyFill="1" applyBorder="1" applyProtection="1"/>
    <xf numFmtId="166" fontId="7" fillId="12" borderId="6" xfId="0" applyNumberFormat="1" applyFont="1" applyFill="1" applyBorder="1" applyProtection="1"/>
    <xf numFmtId="0" fontId="0" fillId="0" borderId="0" xfId="0" applyAlignment="1" applyProtection="1">
      <alignment horizontal="right"/>
    </xf>
    <xf numFmtId="165" fontId="0" fillId="9" borderId="1" xfId="0" applyNumberFormat="1" applyFill="1" applyBorder="1" applyProtection="1"/>
    <xf numFmtId="0" fontId="19" fillId="0" borderId="0" xfId="0" applyFont="1" applyAlignment="1" applyProtection="1">
      <alignment horizontal="right"/>
    </xf>
    <xf numFmtId="0" fontId="17" fillId="0" borderId="0" xfId="0" applyFont="1" applyProtection="1"/>
    <xf numFmtId="0" fontId="15" fillId="0" borderId="0" xfId="0" applyFont="1" applyAlignment="1" applyProtection="1">
      <alignment horizontal="right"/>
    </xf>
    <xf numFmtId="0" fontId="0" fillId="0" borderId="11" xfId="0" applyBorder="1" applyAlignment="1" applyProtection="1">
      <alignment horizontal="left" vertical="center" wrapText="1"/>
    </xf>
    <xf numFmtId="0" fontId="10" fillId="0" borderId="0" xfId="0" applyFont="1" applyProtection="1"/>
    <xf numFmtId="49" fontId="10" fillId="0" borderId="0" xfId="0" applyNumberFormat="1" applyFont="1" applyProtection="1"/>
    <xf numFmtId="0" fontId="0" fillId="11" borderId="0" xfId="0" applyFill="1" applyProtection="1"/>
    <xf numFmtId="0" fontId="0" fillId="11" borderId="0" xfId="0" applyFill="1" applyAlignment="1" applyProtection="1">
      <alignment horizontal="right"/>
    </xf>
    <xf numFmtId="49" fontId="0" fillId="0" borderId="0" xfId="0" applyNumberFormat="1" applyProtection="1"/>
    <xf numFmtId="0" fontId="13" fillId="11" borderId="0" xfId="0" applyFont="1" applyFill="1" applyAlignment="1" applyProtection="1">
      <alignment horizontal="right" vertical="top"/>
    </xf>
    <xf numFmtId="0" fontId="0" fillId="9" borderId="0" xfId="0" applyFill="1" applyAlignment="1" applyProtection="1">
      <alignment horizontal="right"/>
    </xf>
    <xf numFmtId="0" fontId="14" fillId="0" borderId="9" xfId="0" applyFont="1" applyBorder="1" applyProtection="1"/>
    <xf numFmtId="0" fontId="0" fillId="0" borderId="0" xfId="0" applyAlignment="1" applyProtection="1">
      <alignment horizontal="center"/>
    </xf>
    <xf numFmtId="2" fontId="16" fillId="0" borderId="0" xfId="0" applyNumberFormat="1" applyFont="1" applyAlignment="1" applyProtection="1">
      <alignment horizontal="center"/>
    </xf>
    <xf numFmtId="0" fontId="3" fillId="0" borderId="0" xfId="0" applyFont="1" applyProtection="1"/>
    <xf numFmtId="0" fontId="14" fillId="0" borderId="0" xfId="0" applyFont="1" applyProtection="1"/>
    <xf numFmtId="0" fontId="18" fillId="0" borderId="0" xfId="0" applyFont="1" applyAlignment="1" applyProtection="1">
      <alignment horizontal="left" vertical="top" wrapText="1"/>
    </xf>
    <xf numFmtId="0" fontId="18" fillId="0" borderId="11" xfId="0" applyFont="1" applyBorder="1" applyAlignment="1" applyProtection="1">
      <alignment horizontal="left" vertical="top" wrapText="1"/>
    </xf>
    <xf numFmtId="0" fontId="0" fillId="0" borderId="0" xfId="0" applyAlignment="1" applyProtection="1">
      <alignment horizontal="right" vertical="center"/>
    </xf>
    <xf numFmtId="0" fontId="6" fillId="0" borderId="0" xfId="0" applyFont="1" applyAlignment="1" applyProtection="1">
      <alignment horizontal="left" vertical="top" wrapText="1"/>
    </xf>
    <xf numFmtId="0" fontId="12" fillId="11" borderId="0" xfId="0" applyFont="1" applyFill="1" applyProtection="1"/>
    <xf numFmtId="2" fontId="0" fillId="0" borderId="0" xfId="0" applyNumberFormat="1" applyProtection="1"/>
    <xf numFmtId="0" fontId="0" fillId="0" borderId="8" xfId="0" applyBorder="1" applyProtection="1"/>
    <xf numFmtId="1" fontId="14" fillId="0" borderId="8" xfId="0" applyNumberFormat="1" applyFont="1" applyBorder="1" applyProtection="1"/>
    <xf numFmtId="166" fontId="0" fillId="0" borderId="8" xfId="0" applyNumberFormat="1" applyBorder="1" applyProtection="1"/>
    <xf numFmtId="1" fontId="0" fillId="0" borderId="8" xfId="0" applyNumberFormat="1" applyBorder="1" applyProtection="1"/>
    <xf numFmtId="0" fontId="0" fillId="0" borderId="15" xfId="0" applyBorder="1" applyAlignment="1" applyProtection="1">
      <alignment vertical="top" wrapText="1"/>
    </xf>
    <xf numFmtId="2" fontId="0" fillId="12" borderId="1" xfId="0" applyNumberFormat="1" applyFill="1" applyBorder="1" applyAlignment="1" applyProtection="1">
      <alignment horizontal="center"/>
      <protection locked="0"/>
    </xf>
    <xf numFmtId="1" fontId="7" fillId="12" borderId="1" xfId="0" applyNumberFormat="1" applyFont="1" applyFill="1" applyBorder="1" applyAlignment="1" applyProtection="1">
      <alignment horizontal="left"/>
    </xf>
    <xf numFmtId="0" fontId="0" fillId="5" borderId="24" xfId="0" applyFill="1" applyBorder="1" applyAlignment="1" applyProtection="1">
      <alignment horizontal="center" vertical="center"/>
      <protection locked="0"/>
    </xf>
    <xf numFmtId="2" fontId="0" fillId="5" borderId="25" xfId="0" applyNumberFormat="1" applyFill="1" applyBorder="1" applyAlignment="1" applyProtection="1">
      <alignment horizontal="center" vertical="center"/>
      <protection locked="0"/>
    </xf>
    <xf numFmtId="167" fontId="0" fillId="0" borderId="0" xfId="0" applyNumberFormat="1"/>
    <xf numFmtId="1" fontId="0" fillId="0" borderId="0" xfId="0" applyNumberFormat="1"/>
    <xf numFmtId="0" fontId="2" fillId="13" borderId="0" xfId="0" applyFont="1" applyFill="1"/>
    <xf numFmtId="0" fontId="0" fillId="13" borderId="0" xfId="0" applyFill="1"/>
    <xf numFmtId="0" fontId="14" fillId="0" borderId="0" xfId="0" applyFont="1"/>
    <xf numFmtId="0" fontId="0" fillId="0" borderId="20" xfId="0" applyBorder="1" applyAlignment="1" applyProtection="1">
      <alignment horizontal="center" vertical="center" wrapText="1"/>
    </xf>
    <xf numFmtId="0" fontId="0" fillId="0" borderId="22" xfId="0" applyBorder="1" applyAlignment="1" applyProtection="1">
      <alignment horizontal="center" vertical="center" wrapText="1"/>
    </xf>
    <xf numFmtId="0" fontId="0" fillId="0" borderId="23" xfId="0" applyBorder="1" applyAlignment="1" applyProtection="1">
      <alignment horizontal="center" vertical="center" wrapText="1"/>
    </xf>
    <xf numFmtId="0" fontId="0" fillId="5" borderId="7" xfId="0" applyFill="1" applyBorder="1" applyAlignment="1" applyProtection="1">
      <alignment horizontal="center"/>
      <protection locked="0"/>
    </xf>
    <xf numFmtId="0" fontId="0" fillId="5" borderId="6" xfId="0" applyFill="1" applyBorder="1" applyAlignment="1" applyProtection="1">
      <alignment horizontal="center"/>
      <protection locked="0"/>
    </xf>
    <xf numFmtId="0" fontId="0" fillId="12" borderId="14" xfId="0" applyFill="1" applyBorder="1" applyAlignment="1" applyProtection="1">
      <alignment horizontal="left" vertical="top" wrapText="1"/>
    </xf>
    <xf numFmtId="0" fontId="0" fillId="12" borderId="16" xfId="0" applyFill="1" applyBorder="1" applyAlignment="1" applyProtection="1">
      <alignment horizontal="left" vertical="top" wrapText="1"/>
    </xf>
    <xf numFmtId="0" fontId="0" fillId="12" borderId="10" xfId="0" applyFill="1" applyBorder="1" applyAlignment="1" applyProtection="1">
      <alignment horizontal="left" vertical="top" wrapText="1"/>
    </xf>
    <xf numFmtId="0" fontId="0" fillId="12" borderId="12" xfId="0" applyFill="1" applyBorder="1" applyAlignment="1" applyProtection="1">
      <alignment horizontal="left" vertical="top" wrapText="1"/>
    </xf>
    <xf numFmtId="0" fontId="0" fillId="5" borderId="7" xfId="0" applyFill="1" applyBorder="1" applyAlignment="1" applyProtection="1">
      <alignment horizontal="left"/>
      <protection locked="0"/>
    </xf>
    <xf numFmtId="0" fontId="0" fillId="5" borderId="6" xfId="0" applyFill="1" applyBorder="1" applyAlignment="1" applyProtection="1">
      <alignment horizontal="left"/>
      <protection locked="0"/>
    </xf>
    <xf numFmtId="0" fontId="18" fillId="0" borderId="9" xfId="0" applyFont="1" applyBorder="1" applyAlignment="1" applyProtection="1">
      <alignment horizontal="left" vertical="center" wrapText="1"/>
    </xf>
    <xf numFmtId="0" fontId="18" fillId="0" borderId="0" xfId="0" applyFont="1" applyAlignment="1" applyProtection="1">
      <alignment horizontal="left" vertical="center" wrapText="1"/>
    </xf>
    <xf numFmtId="0" fontId="0" fillId="0" borderId="17" xfId="0" applyBorder="1" applyAlignment="1" applyProtection="1">
      <alignment horizontal="center" vertical="center" wrapText="1"/>
    </xf>
    <xf numFmtId="0" fontId="0" fillId="0" borderId="21" xfId="0" applyBorder="1" applyAlignment="1" applyProtection="1">
      <alignment horizontal="center" vertical="center" wrapText="1"/>
    </xf>
    <xf numFmtId="0" fontId="0" fillId="0" borderId="18" xfId="0" applyBorder="1" applyAlignment="1" applyProtection="1">
      <alignment horizontal="center" vertical="center" wrapText="1"/>
    </xf>
    <xf numFmtId="0" fontId="0" fillId="0" borderId="1" xfId="0" applyBorder="1" applyAlignment="1" applyProtection="1">
      <alignment horizontal="center" vertical="center" wrapText="1"/>
    </xf>
    <xf numFmtId="0" fontId="0" fillId="0" borderId="19" xfId="0" applyBorder="1" applyAlignment="1" applyProtection="1">
      <alignment horizontal="center" vertical="center" wrapText="1"/>
    </xf>
    <xf numFmtId="0" fontId="0" fillId="0" borderId="3" xfId="0" applyBorder="1" applyAlignment="1" applyProtection="1">
      <alignment horizontal="center" vertical="center" wrapText="1"/>
    </xf>
    <xf numFmtId="0" fontId="0" fillId="0" borderId="4" xfId="0" applyBorder="1" applyAlignment="1" applyProtection="1">
      <alignment horizontal="center" vertical="center" wrapText="1"/>
    </xf>
    <xf numFmtId="0" fontId="14" fillId="0" borderId="10" xfId="0" applyFont="1" applyBorder="1" applyAlignment="1" applyProtection="1">
      <alignment horizontal="left" vertical="center" wrapText="1"/>
    </xf>
    <xf numFmtId="0" fontId="14" fillId="0" borderId="13" xfId="0" applyFont="1" applyBorder="1" applyAlignment="1" applyProtection="1">
      <alignment horizontal="left" vertical="center" wrapText="1"/>
    </xf>
    <xf numFmtId="0" fontId="14" fillId="0" borderId="12" xfId="0" applyFont="1" applyBorder="1" applyAlignment="1" applyProtection="1">
      <alignment horizontal="left" vertical="center" wrapText="1"/>
    </xf>
    <xf numFmtId="0" fontId="0" fillId="0" borderId="2" xfId="0" applyBorder="1" applyAlignment="1" applyProtection="1">
      <alignment horizontal="center" vertical="center"/>
    </xf>
    <xf numFmtId="0" fontId="0" fillId="0" borderId="4" xfId="0" applyBorder="1" applyAlignment="1" applyProtection="1">
      <alignment horizontal="center" vertical="center"/>
    </xf>
    <xf numFmtId="0" fontId="0" fillId="0" borderId="0" xfId="0" applyAlignment="1" applyProtection="1">
      <alignment horizontal="left" wrapText="1"/>
    </xf>
    <xf numFmtId="0" fontId="0" fillId="0" borderId="11" xfId="0" applyBorder="1" applyAlignment="1" applyProtection="1">
      <alignment horizontal="left" wrapText="1"/>
    </xf>
    <xf numFmtId="0" fontId="0" fillId="0" borderId="9" xfId="0" applyBorder="1" applyAlignment="1" applyProtection="1">
      <alignment horizontal="left" vertical="center" wrapText="1"/>
    </xf>
    <xf numFmtId="0" fontId="0" fillId="0" borderId="11" xfId="0" applyBorder="1" applyAlignment="1" applyProtection="1">
      <alignment horizontal="left" vertical="center" wrapText="1"/>
    </xf>
    <xf numFmtId="0" fontId="12" fillId="11" borderId="0" xfId="0" applyFont="1" applyFill="1" applyAlignment="1" applyProtection="1">
      <alignment horizontal="center"/>
    </xf>
    <xf numFmtId="0" fontId="12" fillId="11" borderId="13" xfId="0" applyFont="1" applyFill="1" applyBorder="1" applyAlignment="1" applyProtection="1">
      <alignment horizontal="center"/>
    </xf>
    <xf numFmtId="0" fontId="11" fillId="11" borderId="0" xfId="2" applyFill="1" applyAlignment="1" applyProtection="1">
      <alignment horizontal="right"/>
    </xf>
    <xf numFmtId="0" fontId="0" fillId="5" borderId="8" xfId="0" applyFill="1" applyBorder="1" applyAlignment="1" applyProtection="1">
      <alignment horizontal="center"/>
      <protection locked="0"/>
    </xf>
    <xf numFmtId="2" fontId="8" fillId="0" borderId="0" xfId="0" applyNumberFormat="1" applyFont="1" applyFill="1" applyBorder="1" applyAlignment="1">
      <alignment horizontal="center"/>
    </xf>
  </cellXfs>
  <cellStyles count="3">
    <cellStyle name="Hyperlink" xfId="2" builtinId="8"/>
    <cellStyle name="Standaard" xfId="0" builtinId="0"/>
    <cellStyle name="Standaard 2" xfId="1" xr:uid="{C86A43F3-D427-43CE-86A0-3FFC55F75D06}"/>
  </cellStyles>
  <dxfs count="2">
    <dxf>
      <font>
        <color rgb="FF9C0006"/>
      </font>
      <fill>
        <patternFill>
          <bgColor rgb="FFFFC7CE"/>
        </patternFill>
      </fill>
    </dxf>
    <dxf>
      <fill>
        <patternFill>
          <bgColor rgb="FFFF0000"/>
        </patternFill>
      </fill>
    </dxf>
  </dxfs>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microsoft.com/office/2006/relationships/vbaProject" Target="vbaProject.bin"/></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nl-BE"/>
              <a:t>Invloedsstraal volgens de Formule van Edelman</a:t>
            </a:r>
          </a:p>
        </c:rich>
      </c:tx>
      <c:layout>
        <c:manualLayout>
          <c:xMode val="edge"/>
          <c:yMode val="edge"/>
          <c:x val="0.26126770219296358"/>
          <c:y val="3.5263006496167718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nl-BE"/>
        </a:p>
      </c:txPr>
    </c:title>
    <c:autoTitleDeleted val="0"/>
    <c:plotArea>
      <c:layout/>
      <c:scatterChart>
        <c:scatterStyle val="lineMarker"/>
        <c:varyColors val="0"/>
        <c:ser>
          <c:idx val="0"/>
          <c:order val="0"/>
          <c:tx>
            <c:v>Invloedstraal</c:v>
          </c:tx>
          <c:spPr>
            <a:ln w="19050" cap="rnd">
              <a:solidFill>
                <a:schemeClr val="accent1"/>
              </a:solidFill>
              <a:round/>
            </a:ln>
            <a:effectLst/>
          </c:spPr>
          <c:marker>
            <c:symbol val="none"/>
          </c:marker>
          <c:dPt>
            <c:idx val="0"/>
            <c:marker>
              <c:symbol val="none"/>
            </c:marker>
            <c:bubble3D val="0"/>
            <c:extLst>
              <c:ext xmlns:c16="http://schemas.microsoft.com/office/drawing/2014/chart" uri="{C3380CC4-5D6E-409C-BE32-E72D297353CC}">
                <c16:uniqueId val="{00000000-D6A6-437B-9618-21B7C23458BC}"/>
              </c:ext>
            </c:extLst>
          </c:dPt>
          <c:xVal>
            <c:numRef>
              <c:f>Berekening!$B$29:$B$48</c:f>
              <c:numCache>
                <c:formatCode>General</c:formatCode>
                <c:ptCount val="20"/>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numCache>
            </c:numRef>
          </c:xVal>
          <c:yVal>
            <c:numRef>
              <c:f>Berekening!$C$29:$C$48</c:f>
              <c:numCache>
                <c:formatCode>0.00</c:formatCode>
                <c:ptCount val="2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numCache>
            </c:numRef>
          </c:yVal>
          <c:smooth val="0"/>
          <c:extLst>
            <c:ext xmlns:c16="http://schemas.microsoft.com/office/drawing/2014/chart" uri="{C3380CC4-5D6E-409C-BE32-E72D297353CC}">
              <c16:uniqueId val="{00000001-BB27-4D04-B7C9-5F7EEF4B3D7B}"/>
            </c:ext>
          </c:extLst>
        </c:ser>
        <c:dLbls>
          <c:showLegendKey val="0"/>
          <c:showVal val="0"/>
          <c:showCatName val="0"/>
          <c:showSerName val="0"/>
          <c:showPercent val="0"/>
          <c:showBubbleSize val="0"/>
        </c:dLbls>
        <c:axId val="416426200"/>
        <c:axId val="416427376"/>
      </c:scatterChart>
      <c:valAx>
        <c:axId val="416426200"/>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nl-BE"/>
                  <a:t>Tijd (dagen)</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nl-BE"/>
            </a:p>
          </c:txPr>
        </c:title>
        <c:numFmt formatCode="0" sourceLinked="0"/>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BE"/>
          </a:p>
        </c:txPr>
        <c:crossAx val="416427376"/>
        <c:crosses val="autoZero"/>
        <c:crossBetween val="midCat"/>
      </c:valAx>
      <c:valAx>
        <c:axId val="416427376"/>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nl-BE"/>
                  <a:t>Invloedsstraal (m)</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nl-BE"/>
            </a:p>
          </c:txPr>
        </c:title>
        <c:numFmt formatCode="0.0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BE"/>
          </a:p>
        </c:txPr>
        <c:crossAx val="416426200"/>
        <c:crosses val="autoZero"/>
        <c:crossBetween val="midCat"/>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nl-BE"/>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nl-BE"/>
              <a:t>Debiet volgens de Formule van Edelman</a:t>
            </a:r>
          </a:p>
        </c:rich>
      </c:tx>
      <c:layout>
        <c:manualLayout>
          <c:xMode val="edge"/>
          <c:yMode val="edge"/>
          <c:x val="0.29964438448690417"/>
          <c:y val="3.5335596990896584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nl-BE"/>
        </a:p>
      </c:txPr>
    </c:title>
    <c:autoTitleDeleted val="0"/>
    <c:plotArea>
      <c:layout/>
      <c:scatterChart>
        <c:scatterStyle val="lineMarker"/>
        <c:varyColors val="0"/>
        <c:ser>
          <c:idx val="0"/>
          <c:order val="0"/>
          <c:tx>
            <c:v>Debiet</c:v>
          </c:tx>
          <c:spPr>
            <a:ln w="19050" cap="rnd">
              <a:solidFill>
                <a:schemeClr val="accent1"/>
              </a:solidFill>
              <a:round/>
            </a:ln>
            <a:effectLst/>
          </c:spPr>
          <c:marker>
            <c:symbol val="none"/>
          </c:marker>
          <c:xVal>
            <c:numRef>
              <c:f>Berekening!$B$29:$B$48</c:f>
              <c:numCache>
                <c:formatCode>General</c:formatCode>
                <c:ptCount val="20"/>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numCache>
            </c:numRef>
          </c:xVal>
          <c:yVal>
            <c:numRef>
              <c:f>Berekening!$D$29:$D$49</c:f>
              <c:numCache>
                <c:formatCode>0.00</c:formatCode>
                <c:ptCount val="21"/>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numCache>
            </c:numRef>
          </c:yVal>
          <c:smooth val="0"/>
          <c:extLst>
            <c:ext xmlns:c16="http://schemas.microsoft.com/office/drawing/2014/chart" uri="{C3380CC4-5D6E-409C-BE32-E72D297353CC}">
              <c16:uniqueId val="{00000000-B9DC-449A-B950-E2E533985B0A}"/>
            </c:ext>
          </c:extLst>
        </c:ser>
        <c:dLbls>
          <c:showLegendKey val="0"/>
          <c:showVal val="0"/>
          <c:showCatName val="0"/>
          <c:showSerName val="0"/>
          <c:showPercent val="0"/>
          <c:showBubbleSize val="0"/>
        </c:dLbls>
        <c:axId val="416423848"/>
        <c:axId val="416427768"/>
      </c:scatterChart>
      <c:valAx>
        <c:axId val="416423848"/>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nl-BE"/>
                  <a:t>Tijd (dagen)</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nl-BE"/>
            </a:p>
          </c:txPr>
        </c:title>
        <c:numFmt formatCode="0" sourceLinked="0"/>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BE"/>
          </a:p>
        </c:txPr>
        <c:crossAx val="416427768"/>
        <c:crosses val="autoZero"/>
        <c:crossBetween val="midCat"/>
      </c:valAx>
      <c:valAx>
        <c:axId val="416427768"/>
        <c:scaling>
          <c:orientation val="minMax"/>
          <c:min val="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nl-BE"/>
                  <a:t>Debiet (m³/dag)</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nl-BE"/>
            </a:p>
          </c:txPr>
        </c:title>
        <c:numFmt formatCode="0.0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BE"/>
          </a:p>
        </c:txPr>
        <c:crossAx val="416423848"/>
        <c:crosses val="autoZero"/>
        <c:crossBetween val="midCat"/>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nl-BE"/>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5" Type="http://schemas.openxmlformats.org/officeDocument/2006/relationships/image" Target="../media/image5.jpeg"/><Relationship Id="rId4" Type="http://schemas.openxmlformats.org/officeDocument/2006/relationships/image" Target="../media/image4.svg"/></Relationships>
</file>

<file path=xl/drawings/_rels/drawing3.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276225</xdr:colOff>
      <xdr:row>15</xdr:row>
      <xdr:rowOff>99060</xdr:rowOff>
    </xdr:from>
    <xdr:to>
      <xdr:col>1</xdr:col>
      <xdr:colOff>975360</xdr:colOff>
      <xdr:row>22</xdr:row>
      <xdr:rowOff>41910</xdr:rowOff>
    </xdr:to>
    <xdr:sp macro="[0]!ListSheetNamesInNewWorkbook" textlink="">
      <xdr:nvSpPr>
        <xdr:cNvPr id="2" name="Tekstvak 1">
          <a:extLst>
            <a:ext uri="{FF2B5EF4-FFF2-40B4-BE49-F238E27FC236}">
              <a16:creationId xmlns:a16="http://schemas.microsoft.com/office/drawing/2014/main" id="{F459349E-4C61-4386-BA12-0E9B6F04D538}"/>
            </a:ext>
          </a:extLst>
        </xdr:cNvPr>
        <xdr:cNvSpPr txBox="1"/>
      </xdr:nvSpPr>
      <xdr:spPr>
        <a:xfrm>
          <a:off x="276225" y="2499360"/>
          <a:ext cx="2406015" cy="1062990"/>
        </a:xfrm>
        <a:prstGeom prst="rect">
          <a:avLst/>
        </a:prstGeom>
        <a:gradFill flip="none" rotWithShape="1">
          <a:gsLst>
            <a:gs pos="0">
              <a:schemeClr val="bg2">
                <a:lumMod val="75000"/>
                <a:tint val="66000"/>
                <a:satMod val="160000"/>
              </a:schemeClr>
            </a:gs>
            <a:gs pos="50000">
              <a:schemeClr val="bg2">
                <a:lumMod val="75000"/>
                <a:tint val="44500"/>
                <a:satMod val="160000"/>
              </a:schemeClr>
            </a:gs>
            <a:gs pos="100000">
              <a:schemeClr val="bg2">
                <a:lumMod val="75000"/>
                <a:tint val="23500"/>
                <a:satMod val="160000"/>
              </a:schemeClr>
            </a:gs>
          </a:gsLst>
          <a:lin ang="10800000" scaled="1"/>
          <a:tileRect/>
        </a:gradFill>
        <a:ln w="9525" cmpd="sng">
          <a:solidFill>
            <a:schemeClr val="bg2">
              <a:lumMod val="75000"/>
            </a:schemeClr>
          </a:solidFill>
        </a:ln>
        <a:effectLst>
          <a:outerShdw blurRad="50800" dist="38100" dir="5400000" algn="t"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nl-BE" sz="1100"/>
            <a:t>Als de individuele berekeningen</a:t>
          </a:r>
          <a:r>
            <a:rPr lang="nl-BE" sz="1100" baseline="0"/>
            <a:t> klaar zijn, </a:t>
          </a:r>
          <a:r>
            <a:rPr lang="nl-BE" sz="1100"/>
            <a:t>klik dan hier voor een sa</a:t>
          </a:r>
          <a:r>
            <a:rPr lang="nl-BE" sz="1100" baseline="0"/>
            <a:t>menvatting van alle resultaten</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10</xdr:col>
      <xdr:colOff>84665</xdr:colOff>
      <xdr:row>17</xdr:row>
      <xdr:rowOff>84666</xdr:rowOff>
    </xdr:from>
    <xdr:to>
      <xdr:col>10</xdr:col>
      <xdr:colOff>772582</xdr:colOff>
      <xdr:row>21</xdr:row>
      <xdr:rowOff>0</xdr:rowOff>
    </xdr:to>
    <xdr:sp macro="" textlink="">
      <xdr:nvSpPr>
        <xdr:cNvPr id="2" name="Wolk 1">
          <a:extLst>
            <a:ext uri="{FF2B5EF4-FFF2-40B4-BE49-F238E27FC236}">
              <a16:creationId xmlns:a16="http://schemas.microsoft.com/office/drawing/2014/main" id="{4799539F-B760-413C-8CC7-E07003C63F19}"/>
            </a:ext>
          </a:extLst>
        </xdr:cNvPr>
        <xdr:cNvSpPr/>
      </xdr:nvSpPr>
      <xdr:spPr>
        <a:xfrm>
          <a:off x="9933515" y="3304116"/>
          <a:ext cx="687917" cy="563034"/>
        </a:xfrm>
        <a:prstGeom prst="cloud">
          <a:avLst/>
        </a:prstGeom>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algn="l"/>
          <a:endParaRPr lang="nl-BE" sz="1100"/>
        </a:p>
      </xdr:txBody>
    </xdr:sp>
    <xdr:clientData/>
  </xdr:twoCellAnchor>
  <xdr:twoCellAnchor>
    <xdr:from>
      <xdr:col>2</xdr:col>
      <xdr:colOff>542925</xdr:colOff>
      <xdr:row>16</xdr:row>
      <xdr:rowOff>28575</xdr:rowOff>
    </xdr:from>
    <xdr:to>
      <xdr:col>5</xdr:col>
      <xdr:colOff>95250</xdr:colOff>
      <xdr:row>19</xdr:row>
      <xdr:rowOff>84666</xdr:rowOff>
    </xdr:to>
    <xdr:cxnSp macro="">
      <xdr:nvCxnSpPr>
        <xdr:cNvPr id="3" name="Verbindingslijn: gebogen 2">
          <a:extLst>
            <a:ext uri="{FF2B5EF4-FFF2-40B4-BE49-F238E27FC236}">
              <a16:creationId xmlns:a16="http://schemas.microsoft.com/office/drawing/2014/main" id="{02DE77D8-1731-4DE4-824D-4758DE7B510B}"/>
            </a:ext>
          </a:extLst>
        </xdr:cNvPr>
        <xdr:cNvCxnSpPr/>
      </xdr:nvCxnSpPr>
      <xdr:spPr>
        <a:xfrm>
          <a:off x="2981325" y="3086100"/>
          <a:ext cx="2933700" cy="541866"/>
        </a:xfrm>
        <a:prstGeom prst="bentConnector3">
          <a:avLst>
            <a:gd name="adj1" fmla="val 50000"/>
          </a:avLst>
        </a:prstGeom>
        <a:ln w="19050">
          <a:solidFill>
            <a:schemeClr val="tx1"/>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84667</xdr:colOff>
      <xdr:row>16</xdr:row>
      <xdr:rowOff>3174</xdr:rowOff>
    </xdr:from>
    <xdr:to>
      <xdr:col>13</xdr:col>
      <xdr:colOff>486835</xdr:colOff>
      <xdr:row>19</xdr:row>
      <xdr:rowOff>84666</xdr:rowOff>
    </xdr:to>
    <xdr:cxnSp macro="">
      <xdr:nvCxnSpPr>
        <xdr:cNvPr id="4" name="Verbindingslijn: gebogen 3">
          <a:extLst>
            <a:ext uri="{FF2B5EF4-FFF2-40B4-BE49-F238E27FC236}">
              <a16:creationId xmlns:a16="http://schemas.microsoft.com/office/drawing/2014/main" id="{FFA34DDF-A9C8-4724-A18E-B3C5FB851928}"/>
            </a:ext>
          </a:extLst>
        </xdr:cNvPr>
        <xdr:cNvCxnSpPr/>
      </xdr:nvCxnSpPr>
      <xdr:spPr>
        <a:xfrm rot="10800000" flipV="1">
          <a:off x="5900520" y="2995145"/>
          <a:ext cx="7248962" cy="552139"/>
        </a:xfrm>
        <a:prstGeom prst="bentConnector3">
          <a:avLst>
            <a:gd name="adj1" fmla="val 67013"/>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854077</xdr:colOff>
      <xdr:row>18</xdr:row>
      <xdr:rowOff>14008</xdr:rowOff>
    </xdr:from>
    <xdr:to>
      <xdr:col>15</xdr:col>
      <xdr:colOff>274111</xdr:colOff>
      <xdr:row>18</xdr:row>
      <xdr:rowOff>14008</xdr:rowOff>
    </xdr:to>
    <xdr:cxnSp macro="">
      <xdr:nvCxnSpPr>
        <xdr:cNvPr id="5" name="Rechte verbindingslijn 4">
          <a:extLst>
            <a:ext uri="{FF2B5EF4-FFF2-40B4-BE49-F238E27FC236}">
              <a16:creationId xmlns:a16="http://schemas.microsoft.com/office/drawing/2014/main" id="{3A51B070-9835-4774-8AD7-D19B2BF4B4F5}"/>
            </a:ext>
          </a:extLst>
        </xdr:cNvPr>
        <xdr:cNvCxnSpPr/>
      </xdr:nvCxnSpPr>
      <xdr:spPr>
        <a:xfrm>
          <a:off x="8305989" y="3319743"/>
          <a:ext cx="5953063"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527685</xdr:colOff>
      <xdr:row>18</xdr:row>
      <xdr:rowOff>25400</xdr:rowOff>
    </xdr:from>
    <xdr:to>
      <xdr:col>4</xdr:col>
      <xdr:colOff>203200</xdr:colOff>
      <xdr:row>18</xdr:row>
      <xdr:rowOff>28786</xdr:rowOff>
    </xdr:to>
    <xdr:cxnSp macro="">
      <xdr:nvCxnSpPr>
        <xdr:cNvPr id="6" name="Rechte verbindingslijn 5">
          <a:extLst>
            <a:ext uri="{FF2B5EF4-FFF2-40B4-BE49-F238E27FC236}">
              <a16:creationId xmlns:a16="http://schemas.microsoft.com/office/drawing/2014/main" id="{DA2D69AF-2D02-4521-AB82-1DA48ED248E5}"/>
            </a:ext>
          </a:extLst>
        </xdr:cNvPr>
        <xdr:cNvCxnSpPr/>
      </xdr:nvCxnSpPr>
      <xdr:spPr>
        <a:xfrm flipV="1">
          <a:off x="2966085" y="3406775"/>
          <a:ext cx="1456690" cy="3386"/>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302184</xdr:colOff>
      <xdr:row>17</xdr:row>
      <xdr:rowOff>160167</xdr:rowOff>
    </xdr:from>
    <xdr:to>
      <xdr:col>18</xdr:col>
      <xdr:colOff>113584</xdr:colOff>
      <xdr:row>29</xdr:row>
      <xdr:rowOff>104923</xdr:rowOff>
    </xdr:to>
    <xdr:sp macro="" textlink="">
      <xdr:nvSpPr>
        <xdr:cNvPr id="7" name="Boog 6">
          <a:extLst>
            <a:ext uri="{FF2B5EF4-FFF2-40B4-BE49-F238E27FC236}">
              <a16:creationId xmlns:a16="http://schemas.microsoft.com/office/drawing/2014/main" id="{CED73E74-E8B0-4CC1-B14F-DE1178E1F4A9}"/>
            </a:ext>
          </a:extLst>
        </xdr:cNvPr>
        <xdr:cNvSpPr/>
      </xdr:nvSpPr>
      <xdr:spPr>
        <a:xfrm flipH="1">
          <a:off x="8750859" y="3379617"/>
          <a:ext cx="7860025" cy="1887856"/>
        </a:xfrm>
        <a:prstGeom prst="arc">
          <a:avLst>
            <a:gd name="adj1" fmla="val 19712142"/>
            <a:gd name="adj2" fmla="val 21393328"/>
          </a:avLst>
        </a:prstGeom>
        <a:ln w="38100"/>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nl-BE" sz="1100"/>
        </a:p>
      </xdr:txBody>
    </xdr:sp>
    <xdr:clientData/>
  </xdr:twoCellAnchor>
  <xdr:twoCellAnchor>
    <xdr:from>
      <xdr:col>1</xdr:col>
      <xdr:colOff>0</xdr:colOff>
      <xdr:row>18</xdr:row>
      <xdr:rowOff>140756</xdr:rowOff>
    </xdr:from>
    <xdr:to>
      <xdr:col>3</xdr:col>
      <xdr:colOff>719667</xdr:colOff>
      <xdr:row>29</xdr:row>
      <xdr:rowOff>106467</xdr:rowOff>
    </xdr:to>
    <xdr:sp macro="" textlink="">
      <xdr:nvSpPr>
        <xdr:cNvPr id="8" name="Boog 7">
          <a:extLst>
            <a:ext uri="{FF2B5EF4-FFF2-40B4-BE49-F238E27FC236}">
              <a16:creationId xmlns:a16="http://schemas.microsoft.com/office/drawing/2014/main" id="{C9F7C18E-2DEF-4544-9265-F2898F091C0C}"/>
            </a:ext>
          </a:extLst>
        </xdr:cNvPr>
        <xdr:cNvSpPr/>
      </xdr:nvSpPr>
      <xdr:spPr>
        <a:xfrm>
          <a:off x="1438275" y="3522131"/>
          <a:ext cx="2605617" cy="1746886"/>
        </a:xfrm>
        <a:prstGeom prst="arc">
          <a:avLst>
            <a:gd name="adj1" fmla="val 17239812"/>
            <a:gd name="adj2" fmla="val 20848905"/>
          </a:avLst>
        </a:prstGeom>
        <a:ln w="38100"/>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nl-BE" sz="1100"/>
        </a:p>
      </xdr:txBody>
    </xdr:sp>
    <xdr:clientData/>
  </xdr:twoCellAnchor>
  <xdr:twoCellAnchor>
    <xdr:from>
      <xdr:col>3</xdr:col>
      <xdr:colOff>652648</xdr:colOff>
      <xdr:row>22</xdr:row>
      <xdr:rowOff>54352</xdr:rowOff>
    </xdr:from>
    <xdr:to>
      <xdr:col>8</xdr:col>
      <xdr:colOff>421682</xdr:colOff>
      <xdr:row>22</xdr:row>
      <xdr:rowOff>84684</xdr:rowOff>
    </xdr:to>
    <xdr:cxnSp macro="">
      <xdr:nvCxnSpPr>
        <xdr:cNvPr id="9" name="Rechte verbindingslijn 8">
          <a:extLst>
            <a:ext uri="{FF2B5EF4-FFF2-40B4-BE49-F238E27FC236}">
              <a16:creationId xmlns:a16="http://schemas.microsoft.com/office/drawing/2014/main" id="{29B2BBA8-B0CD-4F83-B6BF-38E874299B46}"/>
            </a:ext>
          </a:extLst>
        </xdr:cNvPr>
        <xdr:cNvCxnSpPr>
          <a:stCxn id="7" idx="2"/>
          <a:endCxn id="8" idx="2"/>
        </xdr:cNvCxnSpPr>
      </xdr:nvCxnSpPr>
      <xdr:spPr>
        <a:xfrm flipH="1">
          <a:off x="3976873" y="4083427"/>
          <a:ext cx="4893484" cy="30332"/>
        </a:xfrm>
        <a:prstGeom prst="line">
          <a:avLst/>
        </a:prstGeom>
        <a:ln w="38100"/>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76200</xdr:colOff>
      <xdr:row>15</xdr:row>
      <xdr:rowOff>161926</xdr:rowOff>
    </xdr:from>
    <xdr:to>
      <xdr:col>7</xdr:col>
      <xdr:colOff>93133</xdr:colOff>
      <xdr:row>26</xdr:row>
      <xdr:rowOff>8467</xdr:rowOff>
    </xdr:to>
    <xdr:cxnSp macro="">
      <xdr:nvCxnSpPr>
        <xdr:cNvPr id="10" name="Rechte verbindingslijn 9">
          <a:extLst>
            <a:ext uri="{FF2B5EF4-FFF2-40B4-BE49-F238E27FC236}">
              <a16:creationId xmlns:a16="http://schemas.microsoft.com/office/drawing/2014/main" id="{F4F7B0C2-514A-4F84-BD6A-4AA571AC8645}"/>
            </a:ext>
          </a:extLst>
        </xdr:cNvPr>
        <xdr:cNvCxnSpPr/>
      </xdr:nvCxnSpPr>
      <xdr:spPr>
        <a:xfrm flipH="1">
          <a:off x="7524750" y="3057526"/>
          <a:ext cx="16933" cy="1627716"/>
        </a:xfrm>
        <a:prstGeom prst="line">
          <a:avLst/>
        </a:prstGeom>
        <a:ln w="76200">
          <a:solidFill>
            <a:schemeClr val="tx1">
              <a:lumMod val="50000"/>
              <a:lumOff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519642</xdr:colOff>
      <xdr:row>30</xdr:row>
      <xdr:rowOff>104775</xdr:rowOff>
    </xdr:from>
    <xdr:to>
      <xdr:col>13</xdr:col>
      <xdr:colOff>567267</xdr:colOff>
      <xdr:row>30</xdr:row>
      <xdr:rowOff>104776</xdr:rowOff>
    </xdr:to>
    <xdr:cxnSp macro="">
      <xdr:nvCxnSpPr>
        <xdr:cNvPr id="11" name="Rechte verbindingslijn 10">
          <a:extLst>
            <a:ext uri="{FF2B5EF4-FFF2-40B4-BE49-F238E27FC236}">
              <a16:creationId xmlns:a16="http://schemas.microsoft.com/office/drawing/2014/main" id="{89F2E97F-519C-4283-970C-9E266445D715}"/>
            </a:ext>
          </a:extLst>
        </xdr:cNvPr>
        <xdr:cNvCxnSpPr/>
      </xdr:nvCxnSpPr>
      <xdr:spPr>
        <a:xfrm>
          <a:off x="2958042" y="5429250"/>
          <a:ext cx="10277475" cy="1"/>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457200</xdr:colOff>
      <xdr:row>30</xdr:row>
      <xdr:rowOff>114301</xdr:rowOff>
    </xdr:from>
    <xdr:to>
      <xdr:col>13</xdr:col>
      <xdr:colOff>533400</xdr:colOff>
      <xdr:row>31</xdr:row>
      <xdr:rowOff>118533</xdr:rowOff>
    </xdr:to>
    <xdr:sp macro="" textlink="">
      <xdr:nvSpPr>
        <xdr:cNvPr id="12" name="Rechthoek 11">
          <a:extLst>
            <a:ext uri="{FF2B5EF4-FFF2-40B4-BE49-F238E27FC236}">
              <a16:creationId xmlns:a16="http://schemas.microsoft.com/office/drawing/2014/main" id="{F0CDEE07-618B-4FDC-9441-AFF51AD79CC0}"/>
            </a:ext>
          </a:extLst>
        </xdr:cNvPr>
        <xdr:cNvSpPr/>
      </xdr:nvSpPr>
      <xdr:spPr>
        <a:xfrm>
          <a:off x="2895600" y="5438776"/>
          <a:ext cx="10306050" cy="166157"/>
        </a:xfrm>
        <a:prstGeom prst="rect">
          <a:avLst/>
        </a:prstGeom>
        <a:pattFill prst="wdUpDiag">
          <a:fgClr>
            <a:schemeClr val="tx1"/>
          </a:fgClr>
          <a:bgClr>
            <a:schemeClr val="bg1"/>
          </a:bgClr>
        </a:patt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nl-BE" sz="1100"/>
        </a:p>
      </xdr:txBody>
    </xdr:sp>
    <xdr:clientData/>
  </xdr:twoCellAnchor>
  <xdr:twoCellAnchor>
    <xdr:from>
      <xdr:col>13</xdr:col>
      <xdr:colOff>104775</xdr:colOff>
      <xdr:row>18</xdr:row>
      <xdr:rowOff>104775</xdr:rowOff>
    </xdr:from>
    <xdr:to>
      <xdr:col>13</xdr:col>
      <xdr:colOff>400050</xdr:colOff>
      <xdr:row>18</xdr:row>
      <xdr:rowOff>104775</xdr:rowOff>
    </xdr:to>
    <xdr:cxnSp macro="">
      <xdr:nvCxnSpPr>
        <xdr:cNvPr id="13" name="Rechte verbindingslijn 12">
          <a:extLst>
            <a:ext uri="{FF2B5EF4-FFF2-40B4-BE49-F238E27FC236}">
              <a16:creationId xmlns:a16="http://schemas.microsoft.com/office/drawing/2014/main" id="{D7638119-7BF8-4CBD-BD73-30F1A1DB5A5D}"/>
            </a:ext>
          </a:extLst>
        </xdr:cNvPr>
        <xdr:cNvCxnSpPr/>
      </xdr:nvCxnSpPr>
      <xdr:spPr>
        <a:xfrm>
          <a:off x="12773025" y="3486150"/>
          <a:ext cx="295275"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180975</xdr:colOff>
      <xdr:row>19</xdr:row>
      <xdr:rowOff>0</xdr:rowOff>
    </xdr:from>
    <xdr:to>
      <xdr:col>13</xdr:col>
      <xdr:colOff>342900</xdr:colOff>
      <xdr:row>19</xdr:row>
      <xdr:rowOff>0</xdr:rowOff>
    </xdr:to>
    <xdr:cxnSp macro="">
      <xdr:nvCxnSpPr>
        <xdr:cNvPr id="14" name="Rechte verbindingslijn 13">
          <a:extLst>
            <a:ext uri="{FF2B5EF4-FFF2-40B4-BE49-F238E27FC236}">
              <a16:creationId xmlns:a16="http://schemas.microsoft.com/office/drawing/2014/main" id="{DE13AB31-9EE5-48A6-BE2E-4E3E3DA63CB8}"/>
            </a:ext>
          </a:extLst>
        </xdr:cNvPr>
        <xdr:cNvCxnSpPr/>
      </xdr:nvCxnSpPr>
      <xdr:spPr>
        <a:xfrm>
          <a:off x="12849225" y="3543300"/>
          <a:ext cx="161925"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717176</xdr:colOff>
      <xdr:row>19</xdr:row>
      <xdr:rowOff>39580</xdr:rowOff>
    </xdr:from>
    <xdr:to>
      <xdr:col>2</xdr:col>
      <xdr:colOff>717975</xdr:colOff>
      <xdr:row>25</xdr:row>
      <xdr:rowOff>161365</xdr:rowOff>
    </xdr:to>
    <xdr:cxnSp macro="">
      <xdr:nvCxnSpPr>
        <xdr:cNvPr id="15" name="Rechte verbindingslijn met pijl 14">
          <a:extLst>
            <a:ext uri="{FF2B5EF4-FFF2-40B4-BE49-F238E27FC236}">
              <a16:creationId xmlns:a16="http://schemas.microsoft.com/office/drawing/2014/main" id="{08BBEE69-5AF5-482D-BDB0-D69B82B05631}"/>
            </a:ext>
          </a:extLst>
        </xdr:cNvPr>
        <xdr:cNvCxnSpPr/>
      </xdr:nvCxnSpPr>
      <xdr:spPr>
        <a:xfrm flipH="1">
          <a:off x="3155576" y="3582880"/>
          <a:ext cx="799" cy="1093335"/>
        </a:xfrm>
        <a:prstGeom prst="straightConnector1">
          <a:avLst/>
        </a:prstGeom>
        <a:ln>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717974</xdr:colOff>
      <xdr:row>18</xdr:row>
      <xdr:rowOff>17990</xdr:rowOff>
    </xdr:from>
    <xdr:to>
      <xdr:col>2</xdr:col>
      <xdr:colOff>717974</xdr:colOff>
      <xdr:row>19</xdr:row>
      <xdr:rowOff>33018</xdr:rowOff>
    </xdr:to>
    <xdr:cxnSp macro="">
      <xdr:nvCxnSpPr>
        <xdr:cNvPr id="16" name="Rechte verbindingslijn met pijl 15">
          <a:extLst>
            <a:ext uri="{FF2B5EF4-FFF2-40B4-BE49-F238E27FC236}">
              <a16:creationId xmlns:a16="http://schemas.microsoft.com/office/drawing/2014/main" id="{FCE5D925-69EB-449B-882A-4FEFDB817B2E}"/>
            </a:ext>
          </a:extLst>
        </xdr:cNvPr>
        <xdr:cNvCxnSpPr/>
      </xdr:nvCxnSpPr>
      <xdr:spPr>
        <a:xfrm>
          <a:off x="3156374" y="3399365"/>
          <a:ext cx="0" cy="176953"/>
        </a:xfrm>
        <a:prstGeom prst="straightConnector1">
          <a:avLst/>
        </a:prstGeom>
        <a:ln>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6</xdr:col>
      <xdr:colOff>667957</xdr:colOff>
      <xdr:row>0</xdr:row>
      <xdr:rowOff>55457</xdr:rowOff>
    </xdr:from>
    <xdr:to>
      <xdr:col>9</xdr:col>
      <xdr:colOff>663411</xdr:colOff>
      <xdr:row>0</xdr:row>
      <xdr:rowOff>611648</xdr:rowOff>
    </xdr:to>
    <xdr:pic>
      <xdr:nvPicPr>
        <xdr:cNvPr id="17" name="Afbeelding 16">
          <a:extLst>
            <a:ext uri="{FF2B5EF4-FFF2-40B4-BE49-F238E27FC236}">
              <a16:creationId xmlns:a16="http://schemas.microsoft.com/office/drawing/2014/main" id="{0E9FD459-ADC1-4B64-BEDD-2BA9555701CF}"/>
            </a:ext>
          </a:extLst>
        </xdr:cNvPr>
        <xdr:cNvPicPr>
          <a:picLocks noChangeAspect="1"/>
        </xdr:cNvPicPr>
      </xdr:nvPicPr>
      <xdr:blipFill>
        <a:blip xmlns:r="http://schemas.openxmlformats.org/officeDocument/2006/relationships" r:embed="rId1"/>
        <a:stretch>
          <a:fillRect/>
        </a:stretch>
      </xdr:blipFill>
      <xdr:spPr>
        <a:xfrm>
          <a:off x="7458722" y="55457"/>
          <a:ext cx="2512967" cy="556191"/>
        </a:xfrm>
        <a:prstGeom prst="rect">
          <a:avLst/>
        </a:prstGeom>
      </xdr:spPr>
    </xdr:pic>
    <xdr:clientData/>
  </xdr:twoCellAnchor>
  <xdr:twoCellAnchor editAs="oneCell">
    <xdr:from>
      <xdr:col>15</xdr:col>
      <xdr:colOff>445160</xdr:colOff>
      <xdr:row>0</xdr:row>
      <xdr:rowOff>33618</xdr:rowOff>
    </xdr:from>
    <xdr:to>
      <xdr:col>16</xdr:col>
      <xdr:colOff>1006226</xdr:colOff>
      <xdr:row>0</xdr:row>
      <xdr:rowOff>631442</xdr:rowOff>
    </xdr:to>
    <xdr:pic>
      <xdr:nvPicPr>
        <xdr:cNvPr id="18" name="Afbeelding 17">
          <a:extLst>
            <a:ext uri="{FF2B5EF4-FFF2-40B4-BE49-F238E27FC236}">
              <a16:creationId xmlns:a16="http://schemas.microsoft.com/office/drawing/2014/main" id="{896C058C-163B-42C1-99BD-68E303E216A9}"/>
            </a:ext>
          </a:extLst>
        </xdr:cNvPr>
        <xdr:cNvPicPr>
          <a:picLocks noChangeAspect="1"/>
        </xdr:cNvPicPr>
      </xdr:nvPicPr>
      <xdr:blipFill>
        <a:blip xmlns:r="http://schemas.openxmlformats.org/officeDocument/2006/relationships" r:embed="rId2"/>
        <a:stretch>
          <a:fillRect/>
        </a:stretch>
      </xdr:blipFill>
      <xdr:spPr>
        <a:xfrm>
          <a:off x="14844719" y="33618"/>
          <a:ext cx="1416299" cy="594014"/>
        </a:xfrm>
        <a:prstGeom prst="rect">
          <a:avLst/>
        </a:prstGeom>
      </xdr:spPr>
    </xdr:pic>
    <xdr:clientData/>
  </xdr:twoCellAnchor>
  <xdr:twoCellAnchor editAs="oneCell">
    <xdr:from>
      <xdr:col>10</xdr:col>
      <xdr:colOff>465667</xdr:colOff>
      <xdr:row>13</xdr:row>
      <xdr:rowOff>116417</xdr:rowOff>
    </xdr:from>
    <xdr:to>
      <xdr:col>11</xdr:col>
      <xdr:colOff>41064</xdr:colOff>
      <xdr:row>16</xdr:row>
      <xdr:rowOff>59267</xdr:rowOff>
    </xdr:to>
    <xdr:pic>
      <xdr:nvPicPr>
        <xdr:cNvPr id="19" name="Graphic 18" descr="Huis">
          <a:extLst>
            <a:ext uri="{FF2B5EF4-FFF2-40B4-BE49-F238E27FC236}">
              <a16:creationId xmlns:a16="http://schemas.microsoft.com/office/drawing/2014/main" id="{DD9F5F8D-F6AB-4EC7-97B2-2DC1CEBB7B3C}"/>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10314517" y="2688167"/>
          <a:ext cx="413597" cy="424815"/>
        </a:xfrm>
        <a:prstGeom prst="rect">
          <a:avLst/>
        </a:prstGeom>
      </xdr:spPr>
    </xdr:pic>
    <xdr:clientData/>
  </xdr:twoCellAnchor>
  <xdr:twoCellAnchor editAs="oneCell">
    <xdr:from>
      <xdr:col>1</xdr:col>
      <xdr:colOff>31712</xdr:colOff>
      <xdr:row>0</xdr:row>
      <xdr:rowOff>0</xdr:rowOff>
    </xdr:from>
    <xdr:to>
      <xdr:col>2</xdr:col>
      <xdr:colOff>780152</xdr:colOff>
      <xdr:row>0</xdr:row>
      <xdr:rowOff>631133</xdr:rowOff>
    </xdr:to>
    <xdr:pic>
      <xdr:nvPicPr>
        <xdr:cNvPr id="21" name="Afbeelding 20">
          <a:extLst>
            <a:ext uri="{FF2B5EF4-FFF2-40B4-BE49-F238E27FC236}">
              <a16:creationId xmlns:a16="http://schemas.microsoft.com/office/drawing/2014/main" id="{5D8DC457-334C-438B-8008-02C5E7D55D99}"/>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1510888" y="0"/>
          <a:ext cx="1775572" cy="627323"/>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185420</xdr:colOff>
      <xdr:row>0</xdr:row>
      <xdr:rowOff>137159</xdr:rowOff>
    </xdr:from>
    <xdr:to>
      <xdr:col>14</xdr:col>
      <xdr:colOff>368300</xdr:colOff>
      <xdr:row>22</xdr:row>
      <xdr:rowOff>7619</xdr:rowOff>
    </xdr:to>
    <xdr:graphicFrame macro="">
      <xdr:nvGraphicFramePr>
        <xdr:cNvPr id="2" name="Grafiek 1">
          <a:extLst>
            <a:ext uri="{FF2B5EF4-FFF2-40B4-BE49-F238E27FC236}">
              <a16:creationId xmlns:a16="http://schemas.microsoft.com/office/drawing/2014/main" id="{4EC55998-FE31-4D7A-B99A-91C96F011AF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161925</xdr:colOff>
      <xdr:row>22</xdr:row>
      <xdr:rowOff>95250</xdr:rowOff>
    </xdr:from>
    <xdr:to>
      <xdr:col>14</xdr:col>
      <xdr:colOff>342900</xdr:colOff>
      <xdr:row>43</xdr:row>
      <xdr:rowOff>133350</xdr:rowOff>
    </xdr:to>
    <xdr:graphicFrame macro="">
      <xdr:nvGraphicFramePr>
        <xdr:cNvPr id="4" name="Grafiek 3">
          <a:extLst>
            <a:ext uri="{FF2B5EF4-FFF2-40B4-BE49-F238E27FC236}">
              <a16:creationId xmlns:a16="http://schemas.microsoft.com/office/drawing/2014/main" id="{C33789B1-B178-43F2-B228-FEC3793C49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4</xdr:col>
      <xdr:colOff>428625</xdr:colOff>
      <xdr:row>7</xdr:row>
      <xdr:rowOff>104775</xdr:rowOff>
    </xdr:from>
    <xdr:to>
      <xdr:col>4</xdr:col>
      <xdr:colOff>666750</xdr:colOff>
      <xdr:row>8</xdr:row>
      <xdr:rowOff>76200</xdr:rowOff>
    </xdr:to>
    <xdr:cxnSp macro="">
      <xdr:nvCxnSpPr>
        <xdr:cNvPr id="3" name="Verbindingslijn: gebogen 2">
          <a:extLst>
            <a:ext uri="{FF2B5EF4-FFF2-40B4-BE49-F238E27FC236}">
              <a16:creationId xmlns:a16="http://schemas.microsoft.com/office/drawing/2014/main" id="{E2E4E502-60EC-4653-89BB-C7F98E422898}"/>
            </a:ext>
          </a:extLst>
        </xdr:cNvPr>
        <xdr:cNvCxnSpPr/>
      </xdr:nvCxnSpPr>
      <xdr:spPr>
        <a:xfrm>
          <a:off x="3505200" y="1590675"/>
          <a:ext cx="238125" cy="142875"/>
        </a:xfrm>
        <a:prstGeom prst="bentConnector3">
          <a:avLst>
            <a:gd name="adj1" fmla="val 50000"/>
          </a:avLst>
        </a:prstGeom>
        <a:ln>
          <a:solidFill>
            <a:schemeClr val="tx1"/>
          </a:solidFill>
          <a:prstDash val="dash"/>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xdr:col>
      <xdr:colOff>2647950</xdr:colOff>
      <xdr:row>7</xdr:row>
      <xdr:rowOff>47625</xdr:rowOff>
    </xdr:from>
    <xdr:to>
      <xdr:col>4</xdr:col>
      <xdr:colOff>1752600</xdr:colOff>
      <xdr:row>9</xdr:row>
      <xdr:rowOff>85725</xdr:rowOff>
    </xdr:to>
    <xdr:cxnSp macro="">
      <xdr:nvCxnSpPr>
        <xdr:cNvPr id="4" name="Verbindingslijn: gebogen 3">
          <a:extLst>
            <a:ext uri="{FF2B5EF4-FFF2-40B4-BE49-F238E27FC236}">
              <a16:creationId xmlns:a16="http://schemas.microsoft.com/office/drawing/2014/main" id="{D49DA227-BFAB-42B6-A2F0-7652EB57F630}"/>
            </a:ext>
          </a:extLst>
        </xdr:cNvPr>
        <xdr:cNvCxnSpPr/>
      </xdr:nvCxnSpPr>
      <xdr:spPr>
        <a:xfrm>
          <a:off x="7620000" y="1228725"/>
          <a:ext cx="1866900" cy="381000"/>
        </a:xfrm>
        <a:prstGeom prst="bentConnector3">
          <a:avLst>
            <a:gd name="adj1" fmla="val 50000"/>
          </a:avLst>
        </a:prstGeom>
        <a:ln>
          <a:solidFill>
            <a:schemeClr val="tx1"/>
          </a:solidFill>
          <a:prstDash val="dash"/>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Z:\AGT\ProjectenAGT\3293-Addendum%20richtlijn%20bemalingen%20ifv%20ontwerp%20lijntracten\MODEL&amp;BEREKENING\BerekeningstoolEdelmanv2.4.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PUT_OUTPUT"/>
      <sheetName val="Samenvatting"/>
      <sheetName val="Grafiek"/>
      <sheetName val="Berekening"/>
      <sheetName val="Transportberekening"/>
      <sheetName val="versies"/>
    </sheetNames>
    <sheetDataSet>
      <sheetData sheetId="0"/>
      <sheetData sheetId="1"/>
      <sheetData sheetId="2"/>
      <sheetData sheetId="3">
        <row r="4">
          <cell r="C4">
            <v>5</v>
          </cell>
        </row>
        <row r="5">
          <cell r="C5">
            <v>50</v>
          </cell>
        </row>
        <row r="7">
          <cell r="C7">
            <v>20</v>
          </cell>
        </row>
        <row r="8">
          <cell r="C8" t="str">
            <v/>
          </cell>
        </row>
        <row r="9">
          <cell r="C9">
            <v>5</v>
          </cell>
          <cell r="F9">
            <v>5</v>
          </cell>
        </row>
        <row r="10">
          <cell r="C10">
            <v>0.25</v>
          </cell>
          <cell r="F10">
            <v>0.25</v>
          </cell>
        </row>
        <row r="12">
          <cell r="C12">
            <v>10</v>
          </cell>
        </row>
        <row r="16">
          <cell r="C16">
            <v>1.5</v>
          </cell>
        </row>
        <row r="17">
          <cell r="F17">
            <v>10</v>
          </cell>
        </row>
        <row r="18">
          <cell r="F18">
            <v>20</v>
          </cell>
        </row>
        <row r="19">
          <cell r="C19">
            <v>9</v>
          </cell>
        </row>
        <row r="20">
          <cell r="C20">
            <v>19</v>
          </cell>
        </row>
        <row r="21">
          <cell r="C21">
            <v>0.05</v>
          </cell>
        </row>
        <row r="29">
          <cell r="D29">
            <v>412.42798817425472</v>
          </cell>
          <cell r="E29">
            <v>1.5047552157639168</v>
          </cell>
        </row>
        <row r="73">
          <cell r="D73">
            <v>3.183098861837907</v>
          </cell>
          <cell r="G73">
            <v>0</v>
          </cell>
        </row>
        <row r="100">
          <cell r="C100">
            <v>24</v>
          </cell>
          <cell r="F100">
            <v>0.26178369268230972</v>
          </cell>
        </row>
        <row r="101">
          <cell r="C101">
            <v>50</v>
          </cell>
        </row>
        <row r="110">
          <cell r="C110">
            <v>0.2</v>
          </cell>
        </row>
        <row r="111">
          <cell r="C111">
            <v>10</v>
          </cell>
          <cell r="F111">
            <v>26.670751112822774</v>
          </cell>
        </row>
        <row r="112">
          <cell r="F112">
            <v>2.6670751112822773</v>
          </cell>
        </row>
      </sheetData>
      <sheetData sheetId="4"/>
      <sheetData sheetId="5"/>
    </sheetDataSet>
  </externalBook>
</externalLink>
</file>

<file path=xl/persons/person.xml><?xml version="1.0" encoding="utf-8"?>
<personList xmlns="http://schemas.microsoft.com/office/spreadsheetml/2018/threadedcomments" xmlns:x="http://schemas.openxmlformats.org/spreadsheetml/2006/main">
  <person displayName="Katreine Blomme" id="{152A7335-8B99-42AA-B577-DDE0D58D8B6D}" userId="S::katreine.blomme@agt.be::ed37a03e-4836-4b64-a4d9-78f21050817e" providerId="AD"/>
</personList>
</file>

<file path=xl/theme/theme1.xml><?xml version="1.0" encoding="utf-8"?>
<a:theme xmlns:a="http://schemas.openxmlformats.org/drawingml/2006/main" name="Kantoorth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B51" dT="2020-11-04T08:20:26.36" personId="{152A7335-8B99-42AA-B577-DDE0D58D8B6D}" id="{D0ED87C1-3C9C-4319-9C66-C14B3F0A4DDD}">
    <text>Initieel debiet hangt sterk van de keuze van de eerste tijdsstap. Daarom wordt er eerst gekeken naar de tijdsstap waarom het initële debiet volgens sichardt bereikt werd.</text>
  </threadedComment>
  <threadedComment ref="F52" dT="2020-11-04T10:10:25.72" personId="{152A7335-8B99-42AA-B577-DDE0D58D8B6D}" id="{9461B639-15B2-46C8-89A5-BA2EC88F305D}">
    <text>Veronderstelling twee rijen filters langsheen de lengte</text>
  </threadedComment>
  <threadedComment ref="E54" dT="2020-11-04T10:12:22.88" personId="{152A7335-8B99-42AA-B577-DDE0D58D8B6D}" id="{34DA6A11-D934-4F9E-80CE-7635366E42A7}">
    <text>Er werd gerkend me de diameter van filters, dit is niet geldig voor bronnen</text>
  </threadedComment>
  <threadedComment ref="B57" dT="2020-11-04T08:42:41.02" personId="{152A7335-8B99-42AA-B577-DDE0D58D8B6D}" id="{854F491B-2693-4D2E-B271-ECE9352C24B2}">
    <text>Iteratieve berekening</text>
  </threadedComment>
  <threadedComment ref="B68" dT="2020-11-04T08:20:26.36" personId="{152A7335-8B99-42AA-B577-DDE0D58D8B6D}" id="{1FC62E9C-D6F0-42CF-A939-9510B419BDC9}">
    <text>Initieel debiet hangt sterk van de keuze van de eerste tijdsstap. Daarom wordt er eerst gekeken naar de tijdsstap waarom het initële debiet volgens sichardt bereikt werd.</text>
  </threadedComment>
  <threadedComment ref="C72" dT="2020-11-03T14:02:28.57" personId="{152A7335-8B99-42AA-B577-DDE0D58D8B6D}" id="{46EABFAB-C8EA-4DD5-BC96-AC261BD6610B}">
    <text>let op: dupuit heeft geen tijdsfactor, maar hangt af van de invloedstraal. De invloedstraal van Edelman heeft wel een relatie met de tijd</text>
  </threadedComment>
  <threadedComment ref="D72" dT="2020-11-03T14:12:29.11" personId="{152A7335-8B99-42AA-B577-DDE0D58D8B6D}" id="{C2C49D62-3DB4-4B5F-9DCA-4440666E070C}">
    <text>Tussenstap berekening</text>
  </threadedComment>
  <threadedComment ref="E72" dT="2020-11-03T14:02:28.57" personId="{152A7335-8B99-42AA-B577-DDE0D58D8B6D}" id="{3F6CFF61-35FE-481A-B20C-E6B8C529D560}">
    <text>let op: dupuit heeft geen tijdsfactor, maar hangt af van de invloedstraal. De invloedstraal van Edelman heeft wel een relatie met de tijd</text>
  </threadedComment>
  <threadedComment ref="G72" dT="2020-11-03T14:17:55.72" personId="{152A7335-8B99-42AA-B577-DDE0D58D8B6D}" id="{63893123-3814-4D46-9D5D-8B80CA3DCC78}">
    <text>Controleert of Qedelman &gt; Qradiaal</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hyperlink" Target="https://www.vmm.be/water/heffingen/richtlijnen-bemalingen-ter-bescherming-van-het-milieu" TargetMode="External"/><Relationship Id="rId7" Type="http://schemas.openxmlformats.org/officeDocument/2006/relationships/comments" Target="../comments1.xml"/><Relationship Id="rId2" Type="http://schemas.openxmlformats.org/officeDocument/2006/relationships/hyperlink" Target="https://navigator.emis.vito.be/mijn-navigator?woId=70324" TargetMode="External"/><Relationship Id="rId1" Type="http://schemas.openxmlformats.org/officeDocument/2006/relationships/hyperlink" Target="https://www.dov.vlaanderen.be/portaal/?module=verkenner&amp;thema=bemalingen" TargetMode="External"/><Relationship Id="rId6" Type="http://schemas.openxmlformats.org/officeDocument/2006/relationships/vmlDrawing" Target="../drawings/vmlDrawing1.vml"/><Relationship Id="rId5" Type="http://schemas.openxmlformats.org/officeDocument/2006/relationships/drawing" Target="../drawings/drawing2.xml"/><Relationship Id="rId4"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5" Type="http://schemas.microsoft.com/office/2017/10/relationships/threadedComment" Target="../threadedComments/threadedComment1.xml"/><Relationship Id="rId4" Type="http://schemas.openxmlformats.org/officeDocument/2006/relationships/comments" Target="../comments2.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0F3B55-900D-49FE-8B3F-099763A3B891}">
  <sheetPr codeName="Blad4"/>
  <dimension ref="A1:AB500"/>
  <sheetViews>
    <sheetView zoomScaleNormal="100" zoomScaleSheetLayoutView="100" workbookViewId="0">
      <selection activeCell="B2" sqref="B2"/>
    </sheetView>
  </sheetViews>
  <sheetFormatPr defaultRowHeight="12.75" customHeight="1" x14ac:dyDescent="0.3"/>
  <cols>
    <col min="1" max="1" width="24.90625" style="83" bestFit="1" customWidth="1"/>
    <col min="2" max="2" width="20.453125" bestFit="1" customWidth="1"/>
    <col min="3" max="3" width="24" bestFit="1" customWidth="1"/>
    <col min="4" max="4" width="27.54296875" bestFit="1" customWidth="1"/>
    <col min="5" max="5" width="20.54296875" bestFit="1" customWidth="1"/>
    <col min="6" max="6" width="20.08984375" bestFit="1" customWidth="1"/>
    <col min="7" max="7" width="13.6328125" bestFit="1" customWidth="1"/>
    <col min="8" max="8" width="11" bestFit="1" customWidth="1"/>
    <col min="9" max="9" width="10.6328125" bestFit="1" customWidth="1"/>
    <col min="10" max="10" width="12.6328125" bestFit="1" customWidth="1"/>
    <col min="11" max="11" width="11.453125" bestFit="1" customWidth="1"/>
    <col min="12" max="12" width="13.453125" bestFit="1" customWidth="1"/>
    <col min="13" max="14" width="16.08984375" bestFit="1" customWidth="1"/>
  </cols>
  <sheetData>
    <row r="1" spans="1:28" s="82" customFormat="1" ht="12.75" customHeight="1" x14ac:dyDescent="0.3">
      <c r="A1" t="s">
        <v>277</v>
      </c>
      <c r="B1" s="76" t="s">
        <v>184</v>
      </c>
      <c r="C1"/>
      <c r="D1" s="89" t="s">
        <v>283</v>
      </c>
      <c r="E1"/>
      <c r="F1"/>
      <c r="G1"/>
      <c r="H1"/>
      <c r="I1"/>
      <c r="J1"/>
      <c r="K1"/>
      <c r="L1"/>
      <c r="M1"/>
      <c r="N1"/>
      <c r="O1"/>
      <c r="P1"/>
      <c r="Q1"/>
      <c r="R1"/>
      <c r="S1"/>
      <c r="T1"/>
      <c r="U1"/>
      <c r="V1"/>
      <c r="W1"/>
      <c r="X1"/>
      <c r="Y1"/>
      <c r="Z1"/>
      <c r="AA1"/>
    </row>
    <row r="2" spans="1:28" s="84" customFormat="1" ht="12.75" customHeight="1" x14ac:dyDescent="0.3">
      <c r="A2" t="s">
        <v>272</v>
      </c>
      <c r="B2"/>
      <c r="C2"/>
      <c r="D2"/>
      <c r="E2"/>
      <c r="F2"/>
      <c r="G2"/>
      <c r="H2"/>
      <c r="I2"/>
      <c r="J2"/>
      <c r="K2"/>
      <c r="L2"/>
      <c r="M2"/>
      <c r="N2"/>
      <c r="O2"/>
      <c r="P2"/>
      <c r="Q2"/>
      <c r="R2"/>
      <c r="S2"/>
      <c r="T2"/>
      <c r="U2"/>
      <c r="V2"/>
      <c r="W2"/>
      <c r="X2"/>
      <c r="Y2"/>
      <c r="Z2"/>
      <c r="AA2"/>
      <c r="AB2" s="29"/>
    </row>
    <row r="3" spans="1:28" s="29" customFormat="1" ht="12.75" customHeight="1" x14ac:dyDescent="0.3">
      <c r="A3" t="s">
        <v>273</v>
      </c>
      <c r="B3"/>
      <c r="C3"/>
      <c r="D3" s="89"/>
      <c r="E3"/>
      <c r="F3"/>
      <c r="G3"/>
      <c r="H3"/>
      <c r="I3"/>
      <c r="J3"/>
      <c r="K3"/>
      <c r="L3"/>
      <c r="M3"/>
      <c r="N3"/>
      <c r="O3"/>
      <c r="P3"/>
      <c r="Q3"/>
      <c r="R3"/>
      <c r="S3"/>
      <c r="T3"/>
      <c r="U3"/>
      <c r="V3"/>
      <c r="W3"/>
      <c r="X3"/>
      <c r="Y3"/>
      <c r="Z3"/>
      <c r="AA3"/>
    </row>
    <row r="4" spans="1:28" s="29" customFormat="1" ht="12.75" customHeight="1" x14ac:dyDescent="0.3">
      <c r="A4" t="s">
        <v>274</v>
      </c>
      <c r="B4"/>
      <c r="C4"/>
      <c r="D4" s="89"/>
      <c r="E4"/>
      <c r="F4"/>
      <c r="G4"/>
      <c r="H4"/>
      <c r="I4"/>
      <c r="J4"/>
      <c r="K4"/>
      <c r="L4"/>
      <c r="M4"/>
      <c r="N4"/>
      <c r="O4"/>
      <c r="P4"/>
      <c r="Q4"/>
      <c r="R4"/>
      <c r="S4"/>
      <c r="T4"/>
      <c r="U4"/>
      <c r="V4"/>
      <c r="W4"/>
      <c r="X4"/>
      <c r="Y4"/>
      <c r="Z4"/>
      <c r="AA4"/>
    </row>
    <row r="5" spans="1:28" s="29" customFormat="1" ht="12.75" customHeight="1" x14ac:dyDescent="0.3">
      <c r="A5" t="s">
        <v>201</v>
      </c>
      <c r="B5"/>
      <c r="C5"/>
      <c r="D5" s="89"/>
      <c r="E5"/>
      <c r="F5"/>
      <c r="G5"/>
      <c r="H5"/>
      <c r="I5"/>
      <c r="J5"/>
      <c r="K5"/>
      <c r="L5"/>
      <c r="M5"/>
      <c r="N5"/>
      <c r="O5"/>
      <c r="P5"/>
      <c r="Q5"/>
      <c r="R5"/>
      <c r="S5"/>
      <c r="T5"/>
      <c r="U5"/>
      <c r="V5"/>
      <c r="W5"/>
      <c r="X5"/>
      <c r="Y5"/>
      <c r="Z5"/>
      <c r="AA5"/>
    </row>
    <row r="6" spans="1:28" s="29" customFormat="1" ht="12.75" customHeight="1" x14ac:dyDescent="0.3">
      <c r="A6" t="s">
        <v>202</v>
      </c>
      <c r="B6"/>
      <c r="C6"/>
      <c r="D6" s="89"/>
      <c r="E6"/>
      <c r="F6"/>
      <c r="G6"/>
      <c r="H6"/>
      <c r="I6"/>
      <c r="J6"/>
      <c r="K6"/>
      <c r="L6"/>
      <c r="M6"/>
      <c r="N6"/>
      <c r="O6"/>
      <c r="P6"/>
      <c r="Q6"/>
      <c r="R6"/>
      <c r="S6"/>
      <c r="T6"/>
      <c r="U6"/>
      <c r="V6"/>
      <c r="W6"/>
      <c r="X6"/>
      <c r="Y6"/>
      <c r="Z6"/>
      <c r="AA6"/>
    </row>
    <row r="7" spans="1:28" s="29" customFormat="1" ht="12.75" customHeight="1" x14ac:dyDescent="0.3">
      <c r="A7" t="s">
        <v>150</v>
      </c>
      <c r="B7"/>
      <c r="C7"/>
      <c r="D7" s="89"/>
      <c r="E7"/>
      <c r="F7"/>
      <c r="G7"/>
      <c r="H7"/>
      <c r="I7"/>
      <c r="J7"/>
      <c r="K7"/>
      <c r="L7"/>
      <c r="M7"/>
      <c r="N7"/>
      <c r="O7"/>
      <c r="P7"/>
      <c r="Q7"/>
      <c r="R7"/>
      <c r="S7"/>
      <c r="T7"/>
      <c r="U7"/>
      <c r="V7"/>
      <c r="W7"/>
      <c r="X7"/>
      <c r="Y7"/>
      <c r="Z7"/>
      <c r="AA7"/>
    </row>
    <row r="8" spans="1:28" s="29" customFormat="1" ht="12.75" customHeight="1" x14ac:dyDescent="0.25">
      <c r="A8" t="s">
        <v>204</v>
      </c>
      <c r="B8" s="202"/>
      <c r="C8"/>
      <c r="D8" s="85"/>
      <c r="E8"/>
      <c r="F8"/>
      <c r="G8"/>
      <c r="H8"/>
      <c r="I8"/>
      <c r="J8"/>
      <c r="K8"/>
      <c r="L8"/>
      <c r="M8"/>
      <c r="N8"/>
      <c r="O8"/>
      <c r="P8"/>
      <c r="Q8"/>
      <c r="R8"/>
      <c r="S8"/>
      <c r="T8"/>
      <c r="U8"/>
      <c r="V8"/>
      <c r="W8"/>
      <c r="X8"/>
      <c r="Y8"/>
      <c r="Z8"/>
      <c r="AA8"/>
    </row>
    <row r="9" spans="1:28" s="29" customFormat="1" ht="12.75" customHeight="1" x14ac:dyDescent="0.25">
      <c r="A9" t="s">
        <v>205</v>
      </c>
      <c r="B9" s="202"/>
      <c r="C9"/>
      <c r="D9" s="85"/>
      <c r="E9"/>
      <c r="F9"/>
      <c r="G9"/>
      <c r="H9"/>
      <c r="I9"/>
      <c r="J9"/>
      <c r="K9"/>
      <c r="L9"/>
      <c r="M9"/>
      <c r="N9"/>
      <c r="O9"/>
      <c r="P9"/>
      <c r="Q9"/>
      <c r="R9"/>
      <c r="S9"/>
      <c r="T9"/>
      <c r="U9"/>
      <c r="V9"/>
      <c r="W9"/>
      <c r="X9"/>
      <c r="Y9"/>
      <c r="Z9"/>
      <c r="AA9"/>
    </row>
    <row r="10" spans="1:28" s="29" customFormat="1" ht="12.75" customHeight="1" x14ac:dyDescent="0.25">
      <c r="A10" t="s">
        <v>275</v>
      </c>
      <c r="B10" s="203"/>
      <c r="C10"/>
      <c r="D10"/>
      <c r="E10"/>
      <c r="F10"/>
      <c r="G10"/>
      <c r="H10"/>
      <c r="I10"/>
      <c r="J10"/>
      <c r="K10"/>
      <c r="L10"/>
      <c r="M10"/>
      <c r="N10"/>
      <c r="O10"/>
      <c r="P10"/>
      <c r="Q10"/>
      <c r="R10"/>
      <c r="S10"/>
      <c r="T10"/>
      <c r="U10"/>
      <c r="V10"/>
      <c r="W10"/>
      <c r="X10"/>
      <c r="Y10"/>
      <c r="Z10"/>
      <c r="AA10"/>
    </row>
    <row r="11" spans="1:28" s="29" customFormat="1" ht="12.75" customHeight="1" x14ac:dyDescent="0.25">
      <c r="A11" t="s">
        <v>207</v>
      </c>
      <c r="B11"/>
      <c r="C11"/>
      <c r="D11"/>
      <c r="E11"/>
      <c r="F11"/>
      <c r="G11"/>
      <c r="H11"/>
      <c r="I11"/>
      <c r="J11"/>
      <c r="K11"/>
      <c r="L11"/>
      <c r="M11"/>
      <c r="N11"/>
      <c r="O11"/>
      <c r="P11"/>
      <c r="Q11"/>
      <c r="R11"/>
      <c r="S11"/>
      <c r="T11"/>
      <c r="U11"/>
      <c r="V11"/>
      <c r="W11"/>
      <c r="X11"/>
      <c r="Y11"/>
      <c r="Z11"/>
      <c r="AA11"/>
    </row>
    <row r="12" spans="1:28" s="29" customFormat="1" ht="12.75" customHeight="1" x14ac:dyDescent="0.25">
      <c r="A12" t="s">
        <v>208</v>
      </c>
      <c r="B12"/>
      <c r="C12"/>
      <c r="D12"/>
      <c r="E12"/>
      <c r="F12"/>
      <c r="G12"/>
      <c r="H12"/>
      <c r="I12"/>
      <c r="J12"/>
      <c r="K12"/>
      <c r="L12"/>
      <c r="M12"/>
      <c r="N12"/>
      <c r="O12"/>
      <c r="P12"/>
      <c r="Q12"/>
      <c r="R12"/>
      <c r="S12"/>
      <c r="T12"/>
      <c r="U12"/>
      <c r="V12"/>
      <c r="W12"/>
      <c r="X12"/>
      <c r="Y12"/>
      <c r="Z12"/>
      <c r="AA12"/>
    </row>
    <row r="13" spans="1:28" s="29" customFormat="1" ht="12.75" customHeight="1" x14ac:dyDescent="0.25">
      <c r="A13" t="s">
        <v>206</v>
      </c>
      <c r="B13"/>
      <c r="C13"/>
      <c r="D13"/>
      <c r="E13"/>
      <c r="F13"/>
      <c r="G13"/>
      <c r="H13"/>
      <c r="I13"/>
      <c r="J13"/>
      <c r="K13"/>
      <c r="L13"/>
      <c r="M13"/>
      <c r="N13"/>
      <c r="O13"/>
      <c r="P13"/>
      <c r="Q13"/>
      <c r="R13"/>
      <c r="S13"/>
      <c r="T13"/>
      <c r="U13"/>
      <c r="V13"/>
      <c r="W13"/>
      <c r="X13"/>
      <c r="Y13"/>
      <c r="Z13"/>
      <c r="AA13"/>
    </row>
    <row r="14" spans="1:28" s="29" customFormat="1" ht="12.75" customHeight="1" x14ac:dyDescent="0.3">
      <c r="A14" t="s">
        <v>276</v>
      </c>
      <c r="B14"/>
      <c r="C14"/>
      <c r="D14" s="89"/>
      <c r="E14"/>
      <c r="F14"/>
      <c r="G14"/>
      <c r="H14"/>
      <c r="I14"/>
      <c r="J14"/>
      <c r="K14"/>
      <c r="L14"/>
      <c r="M14"/>
      <c r="N14"/>
      <c r="O14"/>
      <c r="P14"/>
      <c r="Q14"/>
      <c r="R14"/>
      <c r="S14"/>
      <c r="T14"/>
      <c r="U14"/>
      <c r="V14"/>
      <c r="W14"/>
      <c r="X14"/>
      <c r="Y14"/>
      <c r="Z14"/>
      <c r="AA14"/>
    </row>
    <row r="15" spans="1:28" ht="12.75" customHeight="1" x14ac:dyDescent="0.25">
      <c r="A15"/>
    </row>
    <row r="16" spans="1:28" ht="12.75" customHeight="1" x14ac:dyDescent="0.3">
      <c r="A16"/>
      <c r="C16" s="89" t="s">
        <v>284</v>
      </c>
    </row>
    <row r="17" spans="1:4" ht="12.75" customHeight="1" x14ac:dyDescent="0.3">
      <c r="A17"/>
      <c r="C17" s="89" t="s">
        <v>285</v>
      </c>
    </row>
    <row r="18" spans="1:4" ht="12.75" customHeight="1" x14ac:dyDescent="0.3">
      <c r="A18"/>
      <c r="C18" s="204" t="s">
        <v>286</v>
      </c>
      <c r="D18" s="205"/>
    </row>
    <row r="19" spans="1:4" ht="12.75" customHeight="1" x14ac:dyDescent="0.3">
      <c r="A19"/>
      <c r="C19" s="204" t="s">
        <v>287</v>
      </c>
      <c r="D19" s="205"/>
    </row>
    <row r="20" spans="1:4" ht="12.75" customHeight="1" x14ac:dyDescent="0.25">
      <c r="A20"/>
    </row>
    <row r="21" spans="1:4" ht="12.75" customHeight="1" x14ac:dyDescent="0.25">
      <c r="A21"/>
    </row>
    <row r="22" spans="1:4" ht="13" x14ac:dyDescent="0.3">
      <c r="A22"/>
      <c r="C22" s="206"/>
    </row>
    <row r="23" spans="1:4" ht="12.75" customHeight="1" x14ac:dyDescent="0.25">
      <c r="A23"/>
    </row>
    <row r="24" spans="1:4" ht="12.75" customHeight="1" x14ac:dyDescent="0.3">
      <c r="A24"/>
      <c r="C24" s="206"/>
    </row>
    <row r="25" spans="1:4" ht="12.75" customHeight="1" x14ac:dyDescent="0.25">
      <c r="A25"/>
    </row>
    <row r="26" spans="1:4" ht="12.75" customHeight="1" x14ac:dyDescent="0.25">
      <c r="A26"/>
    </row>
    <row r="27" spans="1:4" ht="12.75" customHeight="1" x14ac:dyDescent="0.25">
      <c r="A27"/>
    </row>
    <row r="28" spans="1:4" ht="12.75" customHeight="1" x14ac:dyDescent="0.25">
      <c r="A28"/>
    </row>
    <row r="29" spans="1:4" ht="12.75" customHeight="1" x14ac:dyDescent="0.25">
      <c r="A29"/>
    </row>
    <row r="30" spans="1:4" ht="12.75" customHeight="1" x14ac:dyDescent="0.25">
      <c r="A30"/>
    </row>
    <row r="31" spans="1:4" ht="12.75" customHeight="1" x14ac:dyDescent="0.25">
      <c r="A31"/>
    </row>
    <row r="32" spans="1:4" ht="12.75" customHeight="1" x14ac:dyDescent="0.25">
      <c r="A32"/>
    </row>
    <row r="33" spans="1:1" ht="12.75" customHeight="1" x14ac:dyDescent="0.25">
      <c r="A33"/>
    </row>
    <row r="34" spans="1:1" ht="12.75" customHeight="1" x14ac:dyDescent="0.25">
      <c r="A34"/>
    </row>
    <row r="35" spans="1:1" ht="12.75" customHeight="1" x14ac:dyDescent="0.25">
      <c r="A35"/>
    </row>
    <row r="36" spans="1:1" ht="12.75" customHeight="1" x14ac:dyDescent="0.25">
      <c r="A36"/>
    </row>
    <row r="37" spans="1:1" ht="12.75" customHeight="1" x14ac:dyDescent="0.25">
      <c r="A37"/>
    </row>
    <row r="38" spans="1:1" ht="12.75" customHeight="1" x14ac:dyDescent="0.25">
      <c r="A38"/>
    </row>
    <row r="39" spans="1:1" ht="12.75" customHeight="1" x14ac:dyDescent="0.25">
      <c r="A39"/>
    </row>
    <row r="40" spans="1:1" ht="12.75" customHeight="1" x14ac:dyDescent="0.25">
      <c r="A40"/>
    </row>
    <row r="41" spans="1:1" ht="12.75" customHeight="1" x14ac:dyDescent="0.25">
      <c r="A41"/>
    </row>
    <row r="42" spans="1:1" ht="12.75" customHeight="1" x14ac:dyDescent="0.25">
      <c r="A42"/>
    </row>
    <row r="43" spans="1:1" ht="12.75" customHeight="1" x14ac:dyDescent="0.25">
      <c r="A43"/>
    </row>
    <row r="44" spans="1:1" ht="12.75" customHeight="1" x14ac:dyDescent="0.25">
      <c r="A44"/>
    </row>
    <row r="45" spans="1:1" ht="12.75" customHeight="1" x14ac:dyDescent="0.25">
      <c r="A45"/>
    </row>
    <row r="46" spans="1:1" ht="12.75" customHeight="1" x14ac:dyDescent="0.25">
      <c r="A46"/>
    </row>
    <row r="47" spans="1:1" ht="12.75" customHeight="1" x14ac:dyDescent="0.25">
      <c r="A47"/>
    </row>
    <row r="48" spans="1:1" ht="12.75" customHeight="1" x14ac:dyDescent="0.25">
      <c r="A48"/>
    </row>
    <row r="49" spans="1:1" ht="12.75" customHeight="1" x14ac:dyDescent="0.25">
      <c r="A49"/>
    </row>
    <row r="50" spans="1:1" ht="12.75" customHeight="1" x14ac:dyDescent="0.25">
      <c r="A50"/>
    </row>
    <row r="51" spans="1:1" ht="12.75" customHeight="1" x14ac:dyDescent="0.25">
      <c r="A51"/>
    </row>
    <row r="52" spans="1:1" ht="12.75" customHeight="1" x14ac:dyDescent="0.25">
      <c r="A52"/>
    </row>
    <row r="53" spans="1:1" ht="12.75" customHeight="1" x14ac:dyDescent="0.25">
      <c r="A53"/>
    </row>
    <row r="54" spans="1:1" ht="12.75" customHeight="1" x14ac:dyDescent="0.25">
      <c r="A54"/>
    </row>
    <row r="55" spans="1:1" ht="12.75" customHeight="1" x14ac:dyDescent="0.25">
      <c r="A55"/>
    </row>
    <row r="56" spans="1:1" ht="12.75" customHeight="1" x14ac:dyDescent="0.25">
      <c r="A56"/>
    </row>
    <row r="57" spans="1:1" ht="12.75" customHeight="1" x14ac:dyDescent="0.25">
      <c r="A57"/>
    </row>
    <row r="58" spans="1:1" ht="12.75" customHeight="1" x14ac:dyDescent="0.25">
      <c r="A58"/>
    </row>
    <row r="59" spans="1:1" ht="12.75" customHeight="1" x14ac:dyDescent="0.25">
      <c r="A59"/>
    </row>
    <row r="60" spans="1:1" ht="12.75" customHeight="1" x14ac:dyDescent="0.25">
      <c r="A60"/>
    </row>
    <row r="61" spans="1:1" ht="12.75" customHeight="1" x14ac:dyDescent="0.25">
      <c r="A61"/>
    </row>
    <row r="62" spans="1:1" ht="12.75" customHeight="1" x14ac:dyDescent="0.25">
      <c r="A62"/>
    </row>
    <row r="63" spans="1:1" ht="12.75" customHeight="1" x14ac:dyDescent="0.25">
      <c r="A63"/>
    </row>
    <row r="64" spans="1:1" ht="12.75" customHeight="1" x14ac:dyDescent="0.25">
      <c r="A64"/>
    </row>
    <row r="65" spans="1:1" ht="12.75" customHeight="1" x14ac:dyDescent="0.25">
      <c r="A65"/>
    </row>
    <row r="66" spans="1:1" ht="12.75" customHeight="1" x14ac:dyDescent="0.25">
      <c r="A66"/>
    </row>
    <row r="67" spans="1:1" ht="12.75" customHeight="1" x14ac:dyDescent="0.25">
      <c r="A67"/>
    </row>
    <row r="68" spans="1:1" ht="12.75" customHeight="1" x14ac:dyDescent="0.25">
      <c r="A68"/>
    </row>
    <row r="69" spans="1:1" ht="12.75" customHeight="1" x14ac:dyDescent="0.25">
      <c r="A69"/>
    </row>
    <row r="70" spans="1:1" ht="12.75" customHeight="1" x14ac:dyDescent="0.25">
      <c r="A70"/>
    </row>
    <row r="71" spans="1:1" ht="12.75" customHeight="1" x14ac:dyDescent="0.25">
      <c r="A71"/>
    </row>
    <row r="72" spans="1:1" ht="12.75" customHeight="1" x14ac:dyDescent="0.25">
      <c r="A72"/>
    </row>
    <row r="73" spans="1:1" ht="12.75" customHeight="1" x14ac:dyDescent="0.25">
      <c r="A73"/>
    </row>
    <row r="74" spans="1:1" ht="12.75" customHeight="1" x14ac:dyDescent="0.25">
      <c r="A74"/>
    </row>
    <row r="75" spans="1:1" ht="12.75" customHeight="1" x14ac:dyDescent="0.25">
      <c r="A75"/>
    </row>
    <row r="76" spans="1:1" ht="12.75" customHeight="1" x14ac:dyDescent="0.25">
      <c r="A76"/>
    </row>
    <row r="77" spans="1:1" ht="12.75" customHeight="1" x14ac:dyDescent="0.25">
      <c r="A77"/>
    </row>
    <row r="78" spans="1:1" ht="12.75" customHeight="1" x14ac:dyDescent="0.25">
      <c r="A78"/>
    </row>
    <row r="79" spans="1:1" ht="12.75" customHeight="1" x14ac:dyDescent="0.25">
      <c r="A79"/>
    </row>
    <row r="80" spans="1:1" ht="12.75" customHeight="1" x14ac:dyDescent="0.25">
      <c r="A80"/>
    </row>
    <row r="81" spans="1:1" ht="12.75" customHeight="1" x14ac:dyDescent="0.25">
      <c r="A81"/>
    </row>
    <row r="82" spans="1:1" ht="12.75" customHeight="1" x14ac:dyDescent="0.25">
      <c r="A82"/>
    </row>
    <row r="83" spans="1:1" ht="12.75" customHeight="1" x14ac:dyDescent="0.25">
      <c r="A83"/>
    </row>
    <row r="84" spans="1:1" ht="12.75" customHeight="1" x14ac:dyDescent="0.25">
      <c r="A84"/>
    </row>
    <row r="85" spans="1:1" ht="12.75" customHeight="1" x14ac:dyDescent="0.25">
      <c r="A85"/>
    </row>
    <row r="86" spans="1:1" ht="12.75" customHeight="1" x14ac:dyDescent="0.25">
      <c r="A86"/>
    </row>
    <row r="87" spans="1:1" ht="12.75" customHeight="1" x14ac:dyDescent="0.25">
      <c r="A87"/>
    </row>
    <row r="88" spans="1:1" ht="12.75" customHeight="1" x14ac:dyDescent="0.25">
      <c r="A88"/>
    </row>
    <row r="89" spans="1:1" ht="12.75" customHeight="1" x14ac:dyDescent="0.25">
      <c r="A89"/>
    </row>
    <row r="90" spans="1:1" ht="12.75" customHeight="1" x14ac:dyDescent="0.25">
      <c r="A90"/>
    </row>
    <row r="91" spans="1:1" ht="12.75" customHeight="1" x14ac:dyDescent="0.25">
      <c r="A91"/>
    </row>
    <row r="92" spans="1:1" ht="12.75" customHeight="1" x14ac:dyDescent="0.25">
      <c r="A92"/>
    </row>
    <row r="93" spans="1:1" ht="12.75" customHeight="1" x14ac:dyDescent="0.25">
      <c r="A93"/>
    </row>
    <row r="94" spans="1:1" ht="12.75" customHeight="1" x14ac:dyDescent="0.25">
      <c r="A94"/>
    </row>
    <row r="95" spans="1:1" ht="12.75" customHeight="1" x14ac:dyDescent="0.25">
      <c r="A95"/>
    </row>
    <row r="96" spans="1:1" ht="12.75" customHeight="1" x14ac:dyDescent="0.25">
      <c r="A96"/>
    </row>
    <row r="97" spans="1:1" ht="12.75" customHeight="1" x14ac:dyDescent="0.25">
      <c r="A97"/>
    </row>
    <row r="98" spans="1:1" ht="12.75" customHeight="1" x14ac:dyDescent="0.25">
      <c r="A98"/>
    </row>
    <row r="99" spans="1:1" ht="12.75" customHeight="1" x14ac:dyDescent="0.25">
      <c r="A99"/>
    </row>
    <row r="100" spans="1:1" ht="12.75" customHeight="1" x14ac:dyDescent="0.25">
      <c r="A100"/>
    </row>
    <row r="101" spans="1:1" ht="12.75" customHeight="1" x14ac:dyDescent="0.25">
      <c r="A101"/>
    </row>
    <row r="102" spans="1:1" ht="12.75" customHeight="1" x14ac:dyDescent="0.25">
      <c r="A102"/>
    </row>
    <row r="103" spans="1:1" ht="12.75" customHeight="1" x14ac:dyDescent="0.25">
      <c r="A103"/>
    </row>
    <row r="104" spans="1:1" ht="12.75" customHeight="1" x14ac:dyDescent="0.25">
      <c r="A104"/>
    </row>
    <row r="105" spans="1:1" ht="12.75" customHeight="1" x14ac:dyDescent="0.25">
      <c r="A105"/>
    </row>
    <row r="106" spans="1:1" ht="12.75" customHeight="1" x14ac:dyDescent="0.25">
      <c r="A106"/>
    </row>
    <row r="107" spans="1:1" ht="12.75" customHeight="1" x14ac:dyDescent="0.25">
      <c r="A107"/>
    </row>
    <row r="108" spans="1:1" ht="12.75" customHeight="1" x14ac:dyDescent="0.25">
      <c r="A108"/>
    </row>
    <row r="109" spans="1:1" ht="12.75" customHeight="1" x14ac:dyDescent="0.25">
      <c r="A109"/>
    </row>
    <row r="110" spans="1:1" ht="12.75" customHeight="1" x14ac:dyDescent="0.25">
      <c r="A110"/>
    </row>
    <row r="111" spans="1:1" ht="12.75" customHeight="1" x14ac:dyDescent="0.25">
      <c r="A111"/>
    </row>
    <row r="112" spans="1:1" ht="12.75" customHeight="1" x14ac:dyDescent="0.25">
      <c r="A112"/>
    </row>
    <row r="113" spans="1:1" ht="12.75" customHeight="1" x14ac:dyDescent="0.25">
      <c r="A113"/>
    </row>
    <row r="114" spans="1:1" ht="12.75" customHeight="1" x14ac:dyDescent="0.25">
      <c r="A114"/>
    </row>
    <row r="115" spans="1:1" ht="12.75" customHeight="1" x14ac:dyDescent="0.25">
      <c r="A115"/>
    </row>
    <row r="116" spans="1:1" ht="12.75" customHeight="1" x14ac:dyDescent="0.25">
      <c r="A116"/>
    </row>
    <row r="117" spans="1:1" ht="12.75" customHeight="1" x14ac:dyDescent="0.25">
      <c r="A117"/>
    </row>
    <row r="118" spans="1:1" ht="12.75" customHeight="1" x14ac:dyDescent="0.25">
      <c r="A118"/>
    </row>
    <row r="119" spans="1:1" ht="12.75" customHeight="1" x14ac:dyDescent="0.25">
      <c r="A119"/>
    </row>
    <row r="120" spans="1:1" ht="12.75" customHeight="1" x14ac:dyDescent="0.25">
      <c r="A120"/>
    </row>
    <row r="121" spans="1:1" ht="12.75" customHeight="1" x14ac:dyDescent="0.25">
      <c r="A121"/>
    </row>
    <row r="122" spans="1:1" ht="12.75" customHeight="1" x14ac:dyDescent="0.25">
      <c r="A122"/>
    </row>
    <row r="123" spans="1:1" ht="12.75" customHeight="1" x14ac:dyDescent="0.25">
      <c r="A123"/>
    </row>
    <row r="124" spans="1:1" ht="12.75" customHeight="1" x14ac:dyDescent="0.25">
      <c r="A124"/>
    </row>
    <row r="125" spans="1:1" ht="12.75" customHeight="1" x14ac:dyDescent="0.25">
      <c r="A125"/>
    </row>
    <row r="126" spans="1:1" ht="12.75" customHeight="1" x14ac:dyDescent="0.25">
      <c r="A126"/>
    </row>
    <row r="127" spans="1:1" ht="12.75" customHeight="1" x14ac:dyDescent="0.25">
      <c r="A127"/>
    </row>
    <row r="128" spans="1:1" ht="12.75" customHeight="1" x14ac:dyDescent="0.25">
      <c r="A128"/>
    </row>
    <row r="129" spans="1:1" ht="12.75" customHeight="1" x14ac:dyDescent="0.25">
      <c r="A129"/>
    </row>
    <row r="130" spans="1:1" ht="12.75" customHeight="1" x14ac:dyDescent="0.25">
      <c r="A130"/>
    </row>
    <row r="131" spans="1:1" ht="12.75" customHeight="1" x14ac:dyDescent="0.25">
      <c r="A131"/>
    </row>
    <row r="132" spans="1:1" ht="12.75" customHeight="1" x14ac:dyDescent="0.25">
      <c r="A132"/>
    </row>
    <row r="133" spans="1:1" ht="12.75" customHeight="1" x14ac:dyDescent="0.25">
      <c r="A133"/>
    </row>
    <row r="134" spans="1:1" ht="12.75" customHeight="1" x14ac:dyDescent="0.25">
      <c r="A134"/>
    </row>
    <row r="135" spans="1:1" ht="12.75" customHeight="1" x14ac:dyDescent="0.25">
      <c r="A135"/>
    </row>
    <row r="136" spans="1:1" ht="12.75" customHeight="1" x14ac:dyDescent="0.25">
      <c r="A136"/>
    </row>
    <row r="137" spans="1:1" ht="12.75" customHeight="1" x14ac:dyDescent="0.25">
      <c r="A137"/>
    </row>
    <row r="138" spans="1:1" ht="12.75" customHeight="1" x14ac:dyDescent="0.25">
      <c r="A138"/>
    </row>
    <row r="139" spans="1:1" ht="12.75" customHeight="1" x14ac:dyDescent="0.25">
      <c r="A139"/>
    </row>
    <row r="140" spans="1:1" ht="12.75" customHeight="1" x14ac:dyDescent="0.25">
      <c r="A140"/>
    </row>
    <row r="141" spans="1:1" ht="12.75" customHeight="1" x14ac:dyDescent="0.25">
      <c r="A141"/>
    </row>
    <row r="142" spans="1:1" ht="12.75" customHeight="1" x14ac:dyDescent="0.25">
      <c r="A142"/>
    </row>
    <row r="143" spans="1:1" ht="12.75" customHeight="1" x14ac:dyDescent="0.25">
      <c r="A143"/>
    </row>
    <row r="144" spans="1:1" ht="12.75" customHeight="1" x14ac:dyDescent="0.25">
      <c r="A144"/>
    </row>
    <row r="145" spans="1:1" ht="12.75" customHeight="1" x14ac:dyDescent="0.25">
      <c r="A145"/>
    </row>
    <row r="146" spans="1:1" ht="12.75" customHeight="1" x14ac:dyDescent="0.25">
      <c r="A146"/>
    </row>
    <row r="147" spans="1:1" ht="12.75" customHeight="1" x14ac:dyDescent="0.25">
      <c r="A147"/>
    </row>
    <row r="148" spans="1:1" ht="12.75" customHeight="1" x14ac:dyDescent="0.25">
      <c r="A148"/>
    </row>
    <row r="149" spans="1:1" ht="12.75" customHeight="1" x14ac:dyDescent="0.25">
      <c r="A149"/>
    </row>
    <row r="150" spans="1:1" ht="12.75" customHeight="1" x14ac:dyDescent="0.25">
      <c r="A150"/>
    </row>
    <row r="151" spans="1:1" ht="12.75" customHeight="1" x14ac:dyDescent="0.25">
      <c r="A151"/>
    </row>
    <row r="152" spans="1:1" ht="12.75" customHeight="1" x14ac:dyDescent="0.25">
      <c r="A152"/>
    </row>
    <row r="153" spans="1:1" ht="12.75" customHeight="1" x14ac:dyDescent="0.25">
      <c r="A153"/>
    </row>
    <row r="154" spans="1:1" ht="12.75" customHeight="1" x14ac:dyDescent="0.25">
      <c r="A154"/>
    </row>
    <row r="155" spans="1:1" ht="12.75" customHeight="1" x14ac:dyDescent="0.25">
      <c r="A155"/>
    </row>
    <row r="156" spans="1:1" ht="12.75" customHeight="1" x14ac:dyDescent="0.25">
      <c r="A156"/>
    </row>
    <row r="157" spans="1:1" ht="12.75" customHeight="1" x14ac:dyDescent="0.25">
      <c r="A157"/>
    </row>
    <row r="158" spans="1:1" ht="12.75" customHeight="1" x14ac:dyDescent="0.25">
      <c r="A158"/>
    </row>
    <row r="159" spans="1:1" ht="12.75" customHeight="1" x14ac:dyDescent="0.25">
      <c r="A159"/>
    </row>
    <row r="160" spans="1:1" ht="12.75" customHeight="1" x14ac:dyDescent="0.25">
      <c r="A160"/>
    </row>
    <row r="161" spans="1:1" ht="12.75" customHeight="1" x14ac:dyDescent="0.25">
      <c r="A161"/>
    </row>
    <row r="162" spans="1:1" ht="12.75" customHeight="1" x14ac:dyDescent="0.25">
      <c r="A162"/>
    </row>
    <row r="163" spans="1:1" ht="12.75" customHeight="1" x14ac:dyDescent="0.25">
      <c r="A163"/>
    </row>
    <row r="164" spans="1:1" ht="12.75" customHeight="1" x14ac:dyDescent="0.25">
      <c r="A164"/>
    </row>
    <row r="165" spans="1:1" ht="12.75" customHeight="1" x14ac:dyDescent="0.25">
      <c r="A165"/>
    </row>
    <row r="166" spans="1:1" ht="12.75" customHeight="1" x14ac:dyDescent="0.25">
      <c r="A166"/>
    </row>
    <row r="167" spans="1:1" ht="12.75" customHeight="1" x14ac:dyDescent="0.25">
      <c r="A167"/>
    </row>
    <row r="168" spans="1:1" ht="12.75" customHeight="1" x14ac:dyDescent="0.25">
      <c r="A168"/>
    </row>
    <row r="169" spans="1:1" ht="12.75" customHeight="1" x14ac:dyDescent="0.25">
      <c r="A169"/>
    </row>
    <row r="170" spans="1:1" ht="12.75" customHeight="1" x14ac:dyDescent="0.25">
      <c r="A170"/>
    </row>
    <row r="171" spans="1:1" ht="12.75" customHeight="1" x14ac:dyDescent="0.25">
      <c r="A171"/>
    </row>
    <row r="172" spans="1:1" ht="12.75" customHeight="1" x14ac:dyDescent="0.25">
      <c r="A172"/>
    </row>
    <row r="173" spans="1:1" ht="12.75" customHeight="1" x14ac:dyDescent="0.25">
      <c r="A173"/>
    </row>
    <row r="174" spans="1:1" ht="12.75" customHeight="1" x14ac:dyDescent="0.25">
      <c r="A174"/>
    </row>
    <row r="175" spans="1:1" ht="12.75" customHeight="1" x14ac:dyDescent="0.25">
      <c r="A175"/>
    </row>
    <row r="176" spans="1:1" ht="12.75" customHeight="1" x14ac:dyDescent="0.25">
      <c r="A176"/>
    </row>
    <row r="177" spans="1:1" ht="12.75" customHeight="1" x14ac:dyDescent="0.25">
      <c r="A177"/>
    </row>
    <row r="178" spans="1:1" ht="12.75" customHeight="1" x14ac:dyDescent="0.25">
      <c r="A178"/>
    </row>
    <row r="179" spans="1:1" ht="12.75" customHeight="1" x14ac:dyDescent="0.25">
      <c r="A179"/>
    </row>
    <row r="180" spans="1:1" ht="12.75" customHeight="1" x14ac:dyDescent="0.25">
      <c r="A180"/>
    </row>
    <row r="181" spans="1:1" ht="12.75" customHeight="1" x14ac:dyDescent="0.25">
      <c r="A181"/>
    </row>
    <row r="182" spans="1:1" ht="12.75" customHeight="1" x14ac:dyDescent="0.25">
      <c r="A182"/>
    </row>
    <row r="183" spans="1:1" ht="12.75" customHeight="1" x14ac:dyDescent="0.25">
      <c r="A183"/>
    </row>
    <row r="184" spans="1:1" ht="12.75" customHeight="1" x14ac:dyDescent="0.25">
      <c r="A184"/>
    </row>
    <row r="185" spans="1:1" ht="12.75" customHeight="1" x14ac:dyDescent="0.25">
      <c r="A185"/>
    </row>
    <row r="186" spans="1:1" ht="12.75" customHeight="1" x14ac:dyDescent="0.25">
      <c r="A186"/>
    </row>
    <row r="187" spans="1:1" ht="12.75" customHeight="1" x14ac:dyDescent="0.25">
      <c r="A187"/>
    </row>
    <row r="188" spans="1:1" ht="12.75" customHeight="1" x14ac:dyDescent="0.25">
      <c r="A188"/>
    </row>
    <row r="189" spans="1:1" ht="12.75" customHeight="1" x14ac:dyDescent="0.25">
      <c r="A189"/>
    </row>
    <row r="190" spans="1:1" ht="12.75" customHeight="1" x14ac:dyDescent="0.25">
      <c r="A190"/>
    </row>
    <row r="191" spans="1:1" ht="12.75" customHeight="1" x14ac:dyDescent="0.25">
      <c r="A191"/>
    </row>
    <row r="192" spans="1:1" ht="12.75" customHeight="1" x14ac:dyDescent="0.25">
      <c r="A192"/>
    </row>
    <row r="193" spans="1:1" ht="12.75" customHeight="1" x14ac:dyDescent="0.25">
      <c r="A193"/>
    </row>
    <row r="194" spans="1:1" ht="12.75" customHeight="1" x14ac:dyDescent="0.25">
      <c r="A194"/>
    </row>
    <row r="195" spans="1:1" ht="12.75" customHeight="1" x14ac:dyDescent="0.25">
      <c r="A195"/>
    </row>
    <row r="196" spans="1:1" ht="12.75" customHeight="1" x14ac:dyDescent="0.25">
      <c r="A196"/>
    </row>
    <row r="197" spans="1:1" ht="12.75" customHeight="1" x14ac:dyDescent="0.25">
      <c r="A197"/>
    </row>
    <row r="198" spans="1:1" ht="12.75" customHeight="1" x14ac:dyDescent="0.25">
      <c r="A198"/>
    </row>
    <row r="199" spans="1:1" ht="12.75" customHeight="1" x14ac:dyDescent="0.25">
      <c r="A199"/>
    </row>
    <row r="200" spans="1:1" ht="12.75" customHeight="1" x14ac:dyDescent="0.25">
      <c r="A200"/>
    </row>
    <row r="201" spans="1:1" ht="12.75" customHeight="1" x14ac:dyDescent="0.25">
      <c r="A201"/>
    </row>
    <row r="202" spans="1:1" ht="12.75" customHeight="1" x14ac:dyDescent="0.25">
      <c r="A202"/>
    </row>
    <row r="203" spans="1:1" ht="12.75" customHeight="1" x14ac:dyDescent="0.25">
      <c r="A203"/>
    </row>
    <row r="204" spans="1:1" ht="12.75" customHeight="1" x14ac:dyDescent="0.25">
      <c r="A204"/>
    </row>
    <row r="205" spans="1:1" ht="12.75" customHeight="1" x14ac:dyDescent="0.25">
      <c r="A205"/>
    </row>
    <row r="206" spans="1:1" ht="12.75" customHeight="1" x14ac:dyDescent="0.25">
      <c r="A206"/>
    </row>
    <row r="207" spans="1:1" ht="12.75" customHeight="1" x14ac:dyDescent="0.25">
      <c r="A207"/>
    </row>
    <row r="208" spans="1:1" ht="12.75" customHeight="1" x14ac:dyDescent="0.25">
      <c r="A208"/>
    </row>
    <row r="209" spans="1:1" ht="12.75" customHeight="1" x14ac:dyDescent="0.25">
      <c r="A209"/>
    </row>
    <row r="210" spans="1:1" ht="12.75" customHeight="1" x14ac:dyDescent="0.25">
      <c r="A210"/>
    </row>
    <row r="211" spans="1:1" ht="12.75" customHeight="1" x14ac:dyDescent="0.25">
      <c r="A211"/>
    </row>
    <row r="212" spans="1:1" ht="12.75" customHeight="1" x14ac:dyDescent="0.25">
      <c r="A212"/>
    </row>
    <row r="213" spans="1:1" ht="12.75" customHeight="1" x14ac:dyDescent="0.25">
      <c r="A213"/>
    </row>
    <row r="214" spans="1:1" ht="12.75" customHeight="1" x14ac:dyDescent="0.25">
      <c r="A214"/>
    </row>
    <row r="215" spans="1:1" ht="12.75" customHeight="1" x14ac:dyDescent="0.25">
      <c r="A215"/>
    </row>
    <row r="216" spans="1:1" ht="12.75" customHeight="1" x14ac:dyDescent="0.25">
      <c r="A216"/>
    </row>
    <row r="217" spans="1:1" ht="12.75" customHeight="1" x14ac:dyDescent="0.25">
      <c r="A217"/>
    </row>
    <row r="218" spans="1:1" ht="12.75" customHeight="1" x14ac:dyDescent="0.25">
      <c r="A218"/>
    </row>
    <row r="219" spans="1:1" ht="12.75" customHeight="1" x14ac:dyDescent="0.25">
      <c r="A219"/>
    </row>
    <row r="220" spans="1:1" ht="12.75" customHeight="1" x14ac:dyDescent="0.25">
      <c r="A220"/>
    </row>
    <row r="221" spans="1:1" ht="12.75" customHeight="1" x14ac:dyDescent="0.25">
      <c r="A221"/>
    </row>
    <row r="222" spans="1:1" ht="12.75" customHeight="1" x14ac:dyDescent="0.25">
      <c r="A222"/>
    </row>
    <row r="223" spans="1:1" ht="12.75" customHeight="1" x14ac:dyDescent="0.25">
      <c r="A223"/>
    </row>
    <row r="224" spans="1:1" ht="12.75" customHeight="1" x14ac:dyDescent="0.25">
      <c r="A224"/>
    </row>
    <row r="225" spans="1:1" ht="12.75" customHeight="1" x14ac:dyDescent="0.25">
      <c r="A225"/>
    </row>
    <row r="226" spans="1:1" ht="12.75" customHeight="1" x14ac:dyDescent="0.25">
      <c r="A226"/>
    </row>
    <row r="227" spans="1:1" ht="12.75" customHeight="1" x14ac:dyDescent="0.25">
      <c r="A227"/>
    </row>
    <row r="228" spans="1:1" ht="12.75" customHeight="1" x14ac:dyDescent="0.25">
      <c r="A228"/>
    </row>
    <row r="229" spans="1:1" ht="12.75" customHeight="1" x14ac:dyDescent="0.25">
      <c r="A229"/>
    </row>
    <row r="230" spans="1:1" ht="12.75" customHeight="1" x14ac:dyDescent="0.25">
      <c r="A230"/>
    </row>
    <row r="231" spans="1:1" ht="12.75" customHeight="1" x14ac:dyDescent="0.25">
      <c r="A231"/>
    </row>
    <row r="232" spans="1:1" ht="12.75" customHeight="1" x14ac:dyDescent="0.25">
      <c r="A232"/>
    </row>
    <row r="233" spans="1:1" ht="12.75" customHeight="1" x14ac:dyDescent="0.25">
      <c r="A233"/>
    </row>
    <row r="234" spans="1:1" ht="12.75" customHeight="1" x14ac:dyDescent="0.25">
      <c r="A234"/>
    </row>
    <row r="235" spans="1:1" ht="12.75" customHeight="1" x14ac:dyDescent="0.25">
      <c r="A235"/>
    </row>
    <row r="236" spans="1:1" ht="12.75" customHeight="1" x14ac:dyDescent="0.25">
      <c r="A236"/>
    </row>
    <row r="237" spans="1:1" ht="12.75" customHeight="1" x14ac:dyDescent="0.25">
      <c r="A237"/>
    </row>
    <row r="238" spans="1:1" ht="12.75" customHeight="1" x14ac:dyDescent="0.25">
      <c r="A238"/>
    </row>
    <row r="239" spans="1:1" ht="12.75" customHeight="1" x14ac:dyDescent="0.25">
      <c r="A239"/>
    </row>
    <row r="240" spans="1:1" ht="12.75" customHeight="1" x14ac:dyDescent="0.25">
      <c r="A240"/>
    </row>
    <row r="241" spans="1:1" ht="12.75" customHeight="1" x14ac:dyDescent="0.25">
      <c r="A241"/>
    </row>
    <row r="242" spans="1:1" ht="12.75" customHeight="1" x14ac:dyDescent="0.25">
      <c r="A242"/>
    </row>
    <row r="243" spans="1:1" ht="12.75" customHeight="1" x14ac:dyDescent="0.25">
      <c r="A243"/>
    </row>
    <row r="244" spans="1:1" ht="12.75" customHeight="1" x14ac:dyDescent="0.25">
      <c r="A244"/>
    </row>
    <row r="245" spans="1:1" ht="12.75" customHeight="1" x14ac:dyDescent="0.25">
      <c r="A245"/>
    </row>
    <row r="246" spans="1:1" ht="12.75" customHeight="1" x14ac:dyDescent="0.25">
      <c r="A246"/>
    </row>
    <row r="247" spans="1:1" ht="12.75" customHeight="1" x14ac:dyDescent="0.25">
      <c r="A247"/>
    </row>
    <row r="248" spans="1:1" ht="12.75" customHeight="1" x14ac:dyDescent="0.25">
      <c r="A248"/>
    </row>
    <row r="249" spans="1:1" ht="12.75" customHeight="1" x14ac:dyDescent="0.25">
      <c r="A249"/>
    </row>
    <row r="250" spans="1:1" ht="12.75" customHeight="1" x14ac:dyDescent="0.25">
      <c r="A250"/>
    </row>
    <row r="251" spans="1:1" ht="12.75" customHeight="1" x14ac:dyDescent="0.25">
      <c r="A251"/>
    </row>
    <row r="252" spans="1:1" ht="12.75" customHeight="1" x14ac:dyDescent="0.25">
      <c r="A252"/>
    </row>
    <row r="253" spans="1:1" ht="12.75" customHeight="1" x14ac:dyDescent="0.25">
      <c r="A253"/>
    </row>
    <row r="254" spans="1:1" ht="12.75" customHeight="1" x14ac:dyDescent="0.25">
      <c r="A254"/>
    </row>
    <row r="255" spans="1:1" ht="12.75" customHeight="1" x14ac:dyDescent="0.25">
      <c r="A255"/>
    </row>
    <row r="256" spans="1:1" ht="12.75" customHeight="1" x14ac:dyDescent="0.25">
      <c r="A256"/>
    </row>
    <row r="257" spans="1:1" ht="12.75" customHeight="1" x14ac:dyDescent="0.25">
      <c r="A257"/>
    </row>
    <row r="258" spans="1:1" ht="12.75" customHeight="1" x14ac:dyDescent="0.25">
      <c r="A258"/>
    </row>
    <row r="259" spans="1:1" ht="12.75" customHeight="1" x14ac:dyDescent="0.25">
      <c r="A259"/>
    </row>
    <row r="260" spans="1:1" ht="12.75" customHeight="1" x14ac:dyDescent="0.25">
      <c r="A260"/>
    </row>
    <row r="261" spans="1:1" ht="12.75" customHeight="1" x14ac:dyDescent="0.25">
      <c r="A261"/>
    </row>
    <row r="262" spans="1:1" ht="12.75" customHeight="1" x14ac:dyDescent="0.25">
      <c r="A262"/>
    </row>
    <row r="263" spans="1:1" ht="12.75" customHeight="1" x14ac:dyDescent="0.25">
      <c r="A263"/>
    </row>
    <row r="264" spans="1:1" ht="12.75" customHeight="1" x14ac:dyDescent="0.25">
      <c r="A264"/>
    </row>
    <row r="265" spans="1:1" ht="12.75" customHeight="1" x14ac:dyDescent="0.25">
      <c r="A265"/>
    </row>
    <row r="266" spans="1:1" ht="12.75" customHeight="1" x14ac:dyDescent="0.25">
      <c r="A266"/>
    </row>
    <row r="267" spans="1:1" ht="12.75" customHeight="1" x14ac:dyDescent="0.25">
      <c r="A267"/>
    </row>
    <row r="268" spans="1:1" ht="12.75" customHeight="1" x14ac:dyDescent="0.25">
      <c r="A268"/>
    </row>
    <row r="269" spans="1:1" ht="12.75" customHeight="1" x14ac:dyDescent="0.25">
      <c r="A269"/>
    </row>
    <row r="270" spans="1:1" ht="12.75" customHeight="1" x14ac:dyDescent="0.25">
      <c r="A270"/>
    </row>
    <row r="271" spans="1:1" ht="12.75" customHeight="1" x14ac:dyDescent="0.25">
      <c r="A271"/>
    </row>
    <row r="272" spans="1:1" ht="12.75" customHeight="1" x14ac:dyDescent="0.25">
      <c r="A272"/>
    </row>
    <row r="273" spans="1:1" ht="12.75" customHeight="1" x14ac:dyDescent="0.25">
      <c r="A273"/>
    </row>
    <row r="274" spans="1:1" ht="12.75" customHeight="1" x14ac:dyDescent="0.25">
      <c r="A274"/>
    </row>
    <row r="275" spans="1:1" ht="12.75" customHeight="1" x14ac:dyDescent="0.25">
      <c r="A275"/>
    </row>
    <row r="276" spans="1:1" ht="12.75" customHeight="1" x14ac:dyDescent="0.25">
      <c r="A276"/>
    </row>
    <row r="277" spans="1:1" ht="12.75" customHeight="1" x14ac:dyDescent="0.25">
      <c r="A277"/>
    </row>
    <row r="278" spans="1:1" ht="12.75" customHeight="1" x14ac:dyDescent="0.25">
      <c r="A278"/>
    </row>
    <row r="279" spans="1:1" ht="12.75" customHeight="1" x14ac:dyDescent="0.25">
      <c r="A279"/>
    </row>
    <row r="280" spans="1:1" ht="12.75" customHeight="1" x14ac:dyDescent="0.25">
      <c r="A280"/>
    </row>
    <row r="281" spans="1:1" ht="12.75" customHeight="1" x14ac:dyDescent="0.25">
      <c r="A281"/>
    </row>
    <row r="282" spans="1:1" ht="12.75" customHeight="1" x14ac:dyDescent="0.25">
      <c r="A282"/>
    </row>
    <row r="283" spans="1:1" ht="12.75" customHeight="1" x14ac:dyDescent="0.25">
      <c r="A283"/>
    </row>
    <row r="284" spans="1:1" ht="12.75" customHeight="1" x14ac:dyDescent="0.25">
      <c r="A284"/>
    </row>
    <row r="285" spans="1:1" ht="12.75" customHeight="1" x14ac:dyDescent="0.25">
      <c r="A285"/>
    </row>
    <row r="286" spans="1:1" ht="12.75" customHeight="1" x14ac:dyDescent="0.25">
      <c r="A286"/>
    </row>
    <row r="287" spans="1:1" ht="12.75" customHeight="1" x14ac:dyDescent="0.25">
      <c r="A287"/>
    </row>
    <row r="288" spans="1:1" ht="12.75" customHeight="1" x14ac:dyDescent="0.25">
      <c r="A288"/>
    </row>
    <row r="289" spans="1:1" ht="12.75" customHeight="1" x14ac:dyDescent="0.25">
      <c r="A289"/>
    </row>
    <row r="290" spans="1:1" ht="12.75" customHeight="1" x14ac:dyDescent="0.25">
      <c r="A290"/>
    </row>
    <row r="291" spans="1:1" ht="12.75" customHeight="1" x14ac:dyDescent="0.25">
      <c r="A291"/>
    </row>
    <row r="292" spans="1:1" ht="12.75" customHeight="1" x14ac:dyDescent="0.25">
      <c r="A292"/>
    </row>
    <row r="293" spans="1:1" ht="12.75" customHeight="1" x14ac:dyDescent="0.25">
      <c r="A293"/>
    </row>
    <row r="294" spans="1:1" ht="12.75" customHeight="1" x14ac:dyDescent="0.25">
      <c r="A294"/>
    </row>
    <row r="295" spans="1:1" ht="12.75" customHeight="1" x14ac:dyDescent="0.25">
      <c r="A295"/>
    </row>
    <row r="296" spans="1:1" ht="12.75" customHeight="1" x14ac:dyDescent="0.25">
      <c r="A296"/>
    </row>
    <row r="297" spans="1:1" ht="12.75" customHeight="1" x14ac:dyDescent="0.25">
      <c r="A297"/>
    </row>
    <row r="298" spans="1:1" ht="12.75" customHeight="1" x14ac:dyDescent="0.25">
      <c r="A298"/>
    </row>
    <row r="299" spans="1:1" ht="12.75" customHeight="1" x14ac:dyDescent="0.25">
      <c r="A299"/>
    </row>
    <row r="300" spans="1:1" ht="12.75" customHeight="1" x14ac:dyDescent="0.25">
      <c r="A300"/>
    </row>
    <row r="301" spans="1:1" ht="12.75" customHeight="1" x14ac:dyDescent="0.25">
      <c r="A301"/>
    </row>
    <row r="302" spans="1:1" ht="12.75" customHeight="1" x14ac:dyDescent="0.25">
      <c r="A302"/>
    </row>
    <row r="303" spans="1:1" ht="12.75" customHeight="1" x14ac:dyDescent="0.25">
      <c r="A303"/>
    </row>
    <row r="304" spans="1:1" ht="12.75" customHeight="1" x14ac:dyDescent="0.25">
      <c r="A304"/>
    </row>
    <row r="305" spans="1:1" ht="12.75" customHeight="1" x14ac:dyDescent="0.25">
      <c r="A305"/>
    </row>
    <row r="306" spans="1:1" ht="12.75" customHeight="1" x14ac:dyDescent="0.25">
      <c r="A306"/>
    </row>
    <row r="307" spans="1:1" ht="12.75" customHeight="1" x14ac:dyDescent="0.25">
      <c r="A307"/>
    </row>
    <row r="308" spans="1:1" ht="12.75" customHeight="1" x14ac:dyDescent="0.25">
      <c r="A308"/>
    </row>
    <row r="309" spans="1:1" ht="12.75" customHeight="1" x14ac:dyDescent="0.25">
      <c r="A309"/>
    </row>
    <row r="310" spans="1:1" ht="12.75" customHeight="1" x14ac:dyDescent="0.25">
      <c r="A310"/>
    </row>
    <row r="311" spans="1:1" ht="12.75" customHeight="1" x14ac:dyDescent="0.25">
      <c r="A311"/>
    </row>
    <row r="312" spans="1:1" ht="12.75" customHeight="1" x14ac:dyDescent="0.25">
      <c r="A312"/>
    </row>
    <row r="313" spans="1:1" ht="12.75" customHeight="1" x14ac:dyDescent="0.25">
      <c r="A313"/>
    </row>
    <row r="314" spans="1:1" ht="12.75" customHeight="1" x14ac:dyDescent="0.25">
      <c r="A314"/>
    </row>
    <row r="315" spans="1:1" ht="12.75" customHeight="1" x14ac:dyDescent="0.25">
      <c r="A315"/>
    </row>
    <row r="316" spans="1:1" ht="12.75" customHeight="1" x14ac:dyDescent="0.25">
      <c r="A316"/>
    </row>
    <row r="317" spans="1:1" ht="12.75" customHeight="1" x14ac:dyDescent="0.25">
      <c r="A317"/>
    </row>
    <row r="318" spans="1:1" ht="12.75" customHeight="1" x14ac:dyDescent="0.25">
      <c r="A318"/>
    </row>
    <row r="319" spans="1:1" ht="12.75" customHeight="1" x14ac:dyDescent="0.25">
      <c r="A319"/>
    </row>
    <row r="320" spans="1:1" ht="12.75" customHeight="1" x14ac:dyDescent="0.25">
      <c r="A320"/>
    </row>
    <row r="321" spans="1:1" ht="12.75" customHeight="1" x14ac:dyDescent="0.25">
      <c r="A321"/>
    </row>
    <row r="322" spans="1:1" ht="12.75" customHeight="1" x14ac:dyDescent="0.25">
      <c r="A322"/>
    </row>
    <row r="323" spans="1:1" ht="12.75" customHeight="1" x14ac:dyDescent="0.25">
      <c r="A323"/>
    </row>
    <row r="324" spans="1:1" ht="12.75" customHeight="1" x14ac:dyDescent="0.25">
      <c r="A324"/>
    </row>
    <row r="325" spans="1:1" ht="12.75" customHeight="1" x14ac:dyDescent="0.25">
      <c r="A325"/>
    </row>
    <row r="326" spans="1:1" ht="12.75" customHeight="1" x14ac:dyDescent="0.25">
      <c r="A326"/>
    </row>
    <row r="327" spans="1:1" ht="12.75" customHeight="1" x14ac:dyDescent="0.25">
      <c r="A327"/>
    </row>
    <row r="328" spans="1:1" ht="12.75" customHeight="1" x14ac:dyDescent="0.25">
      <c r="A328"/>
    </row>
    <row r="329" spans="1:1" ht="12.75" customHeight="1" x14ac:dyDescent="0.25">
      <c r="A329"/>
    </row>
    <row r="330" spans="1:1" ht="12.75" customHeight="1" x14ac:dyDescent="0.25">
      <c r="A330"/>
    </row>
    <row r="331" spans="1:1" ht="12.75" customHeight="1" x14ac:dyDescent="0.25">
      <c r="A331"/>
    </row>
    <row r="332" spans="1:1" ht="12.75" customHeight="1" x14ac:dyDescent="0.25">
      <c r="A332"/>
    </row>
    <row r="333" spans="1:1" ht="12.75" customHeight="1" x14ac:dyDescent="0.25">
      <c r="A333"/>
    </row>
    <row r="334" spans="1:1" ht="12.75" customHeight="1" x14ac:dyDescent="0.25">
      <c r="A334"/>
    </row>
    <row r="335" spans="1:1" ht="12.75" customHeight="1" x14ac:dyDescent="0.25">
      <c r="A335"/>
    </row>
    <row r="336" spans="1:1" ht="12.75" customHeight="1" x14ac:dyDescent="0.25">
      <c r="A336"/>
    </row>
    <row r="337" spans="1:1" ht="12.75" customHeight="1" x14ac:dyDescent="0.25">
      <c r="A337"/>
    </row>
    <row r="338" spans="1:1" ht="12.75" customHeight="1" x14ac:dyDescent="0.25">
      <c r="A338"/>
    </row>
    <row r="339" spans="1:1" ht="12.75" customHeight="1" x14ac:dyDescent="0.25">
      <c r="A339"/>
    </row>
    <row r="340" spans="1:1" ht="12.75" customHeight="1" x14ac:dyDescent="0.25">
      <c r="A340"/>
    </row>
    <row r="341" spans="1:1" ht="12.75" customHeight="1" x14ac:dyDescent="0.25">
      <c r="A341"/>
    </row>
    <row r="342" spans="1:1" ht="12.75" customHeight="1" x14ac:dyDescent="0.25">
      <c r="A342"/>
    </row>
    <row r="343" spans="1:1" ht="12.75" customHeight="1" x14ac:dyDescent="0.25">
      <c r="A343"/>
    </row>
    <row r="344" spans="1:1" ht="12.75" customHeight="1" x14ac:dyDescent="0.25">
      <c r="A344"/>
    </row>
    <row r="345" spans="1:1" ht="12.75" customHeight="1" x14ac:dyDescent="0.25">
      <c r="A345"/>
    </row>
    <row r="346" spans="1:1" ht="12.75" customHeight="1" x14ac:dyDescent="0.25">
      <c r="A346"/>
    </row>
    <row r="347" spans="1:1" ht="12.75" customHeight="1" x14ac:dyDescent="0.25">
      <c r="A347"/>
    </row>
    <row r="348" spans="1:1" ht="12.75" customHeight="1" x14ac:dyDescent="0.25">
      <c r="A348"/>
    </row>
    <row r="349" spans="1:1" ht="12.75" customHeight="1" x14ac:dyDescent="0.25">
      <c r="A349"/>
    </row>
    <row r="350" spans="1:1" ht="12.75" customHeight="1" x14ac:dyDescent="0.25">
      <c r="A350"/>
    </row>
    <row r="351" spans="1:1" ht="12.75" customHeight="1" x14ac:dyDescent="0.25">
      <c r="A351"/>
    </row>
    <row r="352" spans="1:1" ht="12.75" customHeight="1" x14ac:dyDescent="0.25">
      <c r="A352"/>
    </row>
    <row r="353" spans="1:1" ht="12.75" customHeight="1" x14ac:dyDescent="0.25">
      <c r="A353"/>
    </row>
    <row r="354" spans="1:1" ht="12.75" customHeight="1" x14ac:dyDescent="0.25">
      <c r="A354"/>
    </row>
    <row r="355" spans="1:1" ht="12.75" customHeight="1" x14ac:dyDescent="0.25">
      <c r="A355"/>
    </row>
    <row r="356" spans="1:1" ht="12.75" customHeight="1" x14ac:dyDescent="0.25">
      <c r="A356"/>
    </row>
    <row r="357" spans="1:1" ht="12.75" customHeight="1" x14ac:dyDescent="0.25">
      <c r="A357"/>
    </row>
    <row r="358" spans="1:1" ht="12.75" customHeight="1" x14ac:dyDescent="0.25">
      <c r="A358"/>
    </row>
    <row r="359" spans="1:1" ht="12.75" customHeight="1" x14ac:dyDescent="0.25">
      <c r="A359"/>
    </row>
    <row r="360" spans="1:1" ht="12.75" customHeight="1" x14ac:dyDescent="0.25">
      <c r="A360"/>
    </row>
    <row r="361" spans="1:1" ht="12.75" customHeight="1" x14ac:dyDescent="0.25">
      <c r="A361"/>
    </row>
    <row r="362" spans="1:1" ht="12.75" customHeight="1" x14ac:dyDescent="0.25">
      <c r="A362"/>
    </row>
    <row r="363" spans="1:1" ht="12.75" customHeight="1" x14ac:dyDescent="0.25">
      <c r="A363"/>
    </row>
    <row r="364" spans="1:1" ht="12.75" customHeight="1" x14ac:dyDescent="0.25">
      <c r="A364"/>
    </row>
    <row r="365" spans="1:1" ht="12.75" customHeight="1" x14ac:dyDescent="0.25">
      <c r="A365"/>
    </row>
    <row r="366" spans="1:1" ht="12.75" customHeight="1" x14ac:dyDescent="0.25">
      <c r="A366"/>
    </row>
    <row r="367" spans="1:1" ht="12.75" customHeight="1" x14ac:dyDescent="0.25">
      <c r="A367"/>
    </row>
    <row r="368" spans="1:1" ht="12.75" customHeight="1" x14ac:dyDescent="0.25">
      <c r="A368"/>
    </row>
    <row r="369" spans="1:1" ht="12.75" customHeight="1" x14ac:dyDescent="0.25">
      <c r="A369"/>
    </row>
    <row r="370" spans="1:1" ht="12.75" customHeight="1" x14ac:dyDescent="0.25">
      <c r="A370"/>
    </row>
    <row r="371" spans="1:1" ht="12.75" customHeight="1" x14ac:dyDescent="0.25">
      <c r="A371"/>
    </row>
    <row r="372" spans="1:1" ht="12.75" customHeight="1" x14ac:dyDescent="0.25">
      <c r="A372"/>
    </row>
    <row r="373" spans="1:1" ht="12.75" customHeight="1" x14ac:dyDescent="0.25">
      <c r="A373"/>
    </row>
    <row r="374" spans="1:1" ht="12.75" customHeight="1" x14ac:dyDescent="0.25">
      <c r="A374"/>
    </row>
    <row r="375" spans="1:1" ht="12.75" customHeight="1" x14ac:dyDescent="0.25">
      <c r="A375"/>
    </row>
    <row r="376" spans="1:1" ht="12.75" customHeight="1" x14ac:dyDescent="0.25">
      <c r="A376"/>
    </row>
    <row r="377" spans="1:1" ht="12.75" customHeight="1" x14ac:dyDescent="0.25">
      <c r="A377"/>
    </row>
    <row r="378" spans="1:1" ht="12.75" customHeight="1" x14ac:dyDescent="0.25">
      <c r="A378"/>
    </row>
    <row r="379" spans="1:1" ht="12.75" customHeight="1" x14ac:dyDescent="0.25">
      <c r="A379"/>
    </row>
    <row r="380" spans="1:1" ht="12.75" customHeight="1" x14ac:dyDescent="0.25">
      <c r="A380"/>
    </row>
    <row r="381" spans="1:1" ht="12.75" customHeight="1" x14ac:dyDescent="0.25">
      <c r="A381"/>
    </row>
    <row r="382" spans="1:1" ht="12.75" customHeight="1" x14ac:dyDescent="0.25">
      <c r="A382"/>
    </row>
    <row r="383" spans="1:1" ht="12.75" customHeight="1" x14ac:dyDescent="0.25">
      <c r="A383"/>
    </row>
    <row r="384" spans="1:1" ht="12.75" customHeight="1" x14ac:dyDescent="0.25">
      <c r="A384"/>
    </row>
    <row r="385" spans="1:1" ht="12.75" customHeight="1" x14ac:dyDescent="0.25">
      <c r="A385"/>
    </row>
    <row r="386" spans="1:1" ht="12.75" customHeight="1" x14ac:dyDescent="0.25">
      <c r="A386"/>
    </row>
    <row r="387" spans="1:1" ht="12.75" customHeight="1" x14ac:dyDescent="0.25">
      <c r="A387"/>
    </row>
    <row r="388" spans="1:1" ht="12.75" customHeight="1" x14ac:dyDescent="0.25">
      <c r="A388"/>
    </row>
    <row r="389" spans="1:1" ht="12.75" customHeight="1" x14ac:dyDescent="0.25">
      <c r="A389"/>
    </row>
    <row r="390" spans="1:1" ht="12.75" customHeight="1" x14ac:dyDescent="0.25">
      <c r="A390"/>
    </row>
    <row r="391" spans="1:1" ht="12.75" customHeight="1" x14ac:dyDescent="0.25">
      <c r="A391"/>
    </row>
    <row r="392" spans="1:1" ht="12.75" customHeight="1" x14ac:dyDescent="0.25">
      <c r="A392"/>
    </row>
    <row r="393" spans="1:1" ht="12.75" customHeight="1" x14ac:dyDescent="0.25">
      <c r="A393"/>
    </row>
    <row r="394" spans="1:1" ht="12.75" customHeight="1" x14ac:dyDescent="0.25">
      <c r="A394"/>
    </row>
    <row r="395" spans="1:1" ht="12.75" customHeight="1" x14ac:dyDescent="0.25">
      <c r="A395"/>
    </row>
    <row r="396" spans="1:1" ht="12.75" customHeight="1" x14ac:dyDescent="0.25">
      <c r="A396"/>
    </row>
    <row r="397" spans="1:1" ht="12.75" customHeight="1" x14ac:dyDescent="0.25">
      <c r="A397"/>
    </row>
    <row r="398" spans="1:1" ht="12.75" customHeight="1" x14ac:dyDescent="0.25">
      <c r="A398"/>
    </row>
    <row r="399" spans="1:1" ht="12.75" customHeight="1" x14ac:dyDescent="0.25">
      <c r="A399"/>
    </row>
    <row r="400" spans="1:1" ht="12.75" customHeight="1" x14ac:dyDescent="0.25">
      <c r="A400"/>
    </row>
    <row r="401" spans="1:1" ht="12.75" customHeight="1" x14ac:dyDescent="0.25">
      <c r="A401"/>
    </row>
    <row r="402" spans="1:1" ht="12.75" customHeight="1" x14ac:dyDescent="0.25">
      <c r="A402"/>
    </row>
    <row r="403" spans="1:1" ht="12.75" customHeight="1" x14ac:dyDescent="0.25">
      <c r="A403"/>
    </row>
    <row r="404" spans="1:1" ht="12.75" customHeight="1" x14ac:dyDescent="0.25">
      <c r="A404"/>
    </row>
    <row r="405" spans="1:1" ht="12.75" customHeight="1" x14ac:dyDescent="0.25">
      <c r="A405"/>
    </row>
    <row r="406" spans="1:1" ht="12.75" customHeight="1" x14ac:dyDescent="0.25">
      <c r="A406"/>
    </row>
    <row r="407" spans="1:1" ht="12.75" customHeight="1" x14ac:dyDescent="0.25">
      <c r="A407"/>
    </row>
    <row r="408" spans="1:1" ht="12.75" customHeight="1" x14ac:dyDescent="0.25">
      <c r="A408"/>
    </row>
    <row r="409" spans="1:1" ht="12.75" customHeight="1" x14ac:dyDescent="0.25">
      <c r="A409"/>
    </row>
    <row r="410" spans="1:1" ht="12.75" customHeight="1" x14ac:dyDescent="0.25">
      <c r="A410"/>
    </row>
    <row r="411" spans="1:1" ht="12.75" customHeight="1" x14ac:dyDescent="0.25">
      <c r="A411"/>
    </row>
    <row r="412" spans="1:1" ht="12.75" customHeight="1" x14ac:dyDescent="0.25">
      <c r="A412"/>
    </row>
    <row r="413" spans="1:1" ht="12.75" customHeight="1" x14ac:dyDescent="0.25">
      <c r="A413"/>
    </row>
    <row r="414" spans="1:1" ht="12.75" customHeight="1" x14ac:dyDescent="0.25">
      <c r="A414"/>
    </row>
    <row r="415" spans="1:1" ht="12.75" customHeight="1" x14ac:dyDescent="0.25">
      <c r="A415"/>
    </row>
    <row r="416" spans="1:1" ht="12.75" customHeight="1" x14ac:dyDescent="0.25">
      <c r="A416"/>
    </row>
    <row r="417" spans="1:1" ht="12.75" customHeight="1" x14ac:dyDescent="0.25">
      <c r="A417"/>
    </row>
    <row r="418" spans="1:1" ht="12.75" customHeight="1" x14ac:dyDescent="0.25">
      <c r="A418"/>
    </row>
    <row r="419" spans="1:1" ht="12.75" customHeight="1" x14ac:dyDescent="0.25">
      <c r="A419"/>
    </row>
    <row r="420" spans="1:1" ht="12.75" customHeight="1" x14ac:dyDescent="0.25">
      <c r="A420"/>
    </row>
    <row r="421" spans="1:1" ht="12.75" customHeight="1" x14ac:dyDescent="0.25">
      <c r="A421"/>
    </row>
    <row r="422" spans="1:1" ht="12.75" customHeight="1" x14ac:dyDescent="0.25">
      <c r="A422"/>
    </row>
    <row r="423" spans="1:1" ht="12.75" customHeight="1" x14ac:dyDescent="0.25">
      <c r="A423"/>
    </row>
    <row r="424" spans="1:1" ht="12.75" customHeight="1" x14ac:dyDescent="0.25">
      <c r="A424"/>
    </row>
    <row r="425" spans="1:1" ht="12.75" customHeight="1" x14ac:dyDescent="0.25">
      <c r="A425"/>
    </row>
    <row r="426" spans="1:1" ht="12.75" customHeight="1" x14ac:dyDescent="0.25">
      <c r="A426"/>
    </row>
    <row r="427" spans="1:1" ht="12.75" customHeight="1" x14ac:dyDescent="0.25">
      <c r="A427"/>
    </row>
    <row r="428" spans="1:1" ht="12.75" customHeight="1" x14ac:dyDescent="0.25">
      <c r="A428"/>
    </row>
    <row r="429" spans="1:1" ht="12.75" customHeight="1" x14ac:dyDescent="0.25">
      <c r="A429"/>
    </row>
    <row r="430" spans="1:1" ht="12.75" customHeight="1" x14ac:dyDescent="0.25">
      <c r="A430"/>
    </row>
    <row r="431" spans="1:1" ht="12.75" customHeight="1" x14ac:dyDescent="0.25">
      <c r="A431"/>
    </row>
    <row r="432" spans="1:1" ht="12.75" customHeight="1" x14ac:dyDescent="0.25">
      <c r="A432"/>
    </row>
    <row r="433" spans="1:1" ht="12.75" customHeight="1" x14ac:dyDescent="0.25">
      <c r="A433"/>
    </row>
    <row r="434" spans="1:1" ht="12.75" customHeight="1" x14ac:dyDescent="0.25">
      <c r="A434"/>
    </row>
    <row r="435" spans="1:1" ht="12.75" customHeight="1" x14ac:dyDescent="0.25">
      <c r="A435"/>
    </row>
    <row r="436" spans="1:1" ht="12.75" customHeight="1" x14ac:dyDescent="0.25">
      <c r="A436"/>
    </row>
    <row r="437" spans="1:1" ht="12.75" customHeight="1" x14ac:dyDescent="0.25">
      <c r="A437"/>
    </row>
    <row r="438" spans="1:1" ht="12.75" customHeight="1" x14ac:dyDescent="0.25">
      <c r="A438"/>
    </row>
    <row r="439" spans="1:1" ht="12.75" customHeight="1" x14ac:dyDescent="0.25">
      <c r="A439"/>
    </row>
    <row r="440" spans="1:1" ht="12.75" customHeight="1" x14ac:dyDescent="0.25">
      <c r="A440"/>
    </row>
    <row r="441" spans="1:1" ht="12.75" customHeight="1" x14ac:dyDescent="0.25">
      <c r="A441"/>
    </row>
    <row r="442" spans="1:1" ht="12.75" customHeight="1" x14ac:dyDescent="0.25">
      <c r="A442"/>
    </row>
    <row r="443" spans="1:1" ht="12.75" customHeight="1" x14ac:dyDescent="0.25">
      <c r="A443"/>
    </row>
    <row r="444" spans="1:1" ht="12.75" customHeight="1" x14ac:dyDescent="0.25">
      <c r="A444"/>
    </row>
    <row r="445" spans="1:1" ht="12.75" customHeight="1" x14ac:dyDescent="0.25">
      <c r="A445"/>
    </row>
    <row r="446" spans="1:1" ht="12.75" customHeight="1" x14ac:dyDescent="0.25">
      <c r="A446"/>
    </row>
    <row r="447" spans="1:1" ht="12.75" customHeight="1" x14ac:dyDescent="0.25">
      <c r="A447"/>
    </row>
    <row r="448" spans="1:1" ht="12.75" customHeight="1" x14ac:dyDescent="0.25">
      <c r="A448"/>
    </row>
    <row r="449" spans="1:1" ht="12.75" customHeight="1" x14ac:dyDescent="0.25">
      <c r="A449"/>
    </row>
    <row r="450" spans="1:1" ht="12.75" customHeight="1" x14ac:dyDescent="0.25">
      <c r="A450"/>
    </row>
    <row r="451" spans="1:1" ht="12.75" customHeight="1" x14ac:dyDescent="0.25">
      <c r="A451"/>
    </row>
    <row r="452" spans="1:1" ht="12.75" customHeight="1" x14ac:dyDescent="0.25">
      <c r="A452"/>
    </row>
    <row r="453" spans="1:1" ht="12.75" customHeight="1" x14ac:dyDescent="0.25">
      <c r="A453"/>
    </row>
    <row r="454" spans="1:1" ht="12.75" customHeight="1" x14ac:dyDescent="0.25">
      <c r="A454"/>
    </row>
    <row r="455" spans="1:1" ht="12.75" customHeight="1" x14ac:dyDescent="0.25">
      <c r="A455"/>
    </row>
    <row r="456" spans="1:1" ht="12.75" customHeight="1" x14ac:dyDescent="0.25">
      <c r="A456"/>
    </row>
    <row r="457" spans="1:1" ht="12.75" customHeight="1" x14ac:dyDescent="0.25">
      <c r="A457"/>
    </row>
    <row r="458" spans="1:1" ht="12.75" customHeight="1" x14ac:dyDescent="0.25">
      <c r="A458"/>
    </row>
    <row r="459" spans="1:1" ht="12.75" customHeight="1" x14ac:dyDescent="0.25">
      <c r="A459"/>
    </row>
    <row r="460" spans="1:1" ht="12.75" customHeight="1" x14ac:dyDescent="0.25">
      <c r="A460"/>
    </row>
    <row r="461" spans="1:1" ht="12.75" customHeight="1" x14ac:dyDescent="0.25">
      <c r="A461"/>
    </row>
    <row r="462" spans="1:1" ht="12.75" customHeight="1" x14ac:dyDescent="0.25">
      <c r="A462"/>
    </row>
    <row r="463" spans="1:1" ht="12.75" customHeight="1" x14ac:dyDescent="0.25">
      <c r="A463"/>
    </row>
    <row r="464" spans="1:1" ht="12.75" customHeight="1" x14ac:dyDescent="0.25">
      <c r="A464"/>
    </row>
    <row r="465" spans="1:1" ht="12.75" customHeight="1" x14ac:dyDescent="0.25">
      <c r="A465"/>
    </row>
    <row r="466" spans="1:1" ht="12.75" customHeight="1" x14ac:dyDescent="0.25">
      <c r="A466"/>
    </row>
    <row r="467" spans="1:1" ht="12.75" customHeight="1" x14ac:dyDescent="0.25">
      <c r="A467"/>
    </row>
    <row r="468" spans="1:1" ht="12.75" customHeight="1" x14ac:dyDescent="0.25">
      <c r="A468"/>
    </row>
    <row r="469" spans="1:1" ht="12.75" customHeight="1" x14ac:dyDescent="0.25">
      <c r="A469"/>
    </row>
    <row r="470" spans="1:1" ht="12.75" customHeight="1" x14ac:dyDescent="0.25">
      <c r="A470"/>
    </row>
    <row r="471" spans="1:1" ht="12.75" customHeight="1" x14ac:dyDescent="0.25">
      <c r="A471"/>
    </row>
    <row r="472" spans="1:1" ht="12.75" customHeight="1" x14ac:dyDescent="0.25">
      <c r="A472"/>
    </row>
    <row r="473" spans="1:1" ht="12.75" customHeight="1" x14ac:dyDescent="0.25">
      <c r="A473"/>
    </row>
    <row r="474" spans="1:1" ht="12.75" customHeight="1" x14ac:dyDescent="0.25">
      <c r="A474"/>
    </row>
    <row r="475" spans="1:1" ht="12.75" customHeight="1" x14ac:dyDescent="0.25">
      <c r="A475"/>
    </row>
    <row r="476" spans="1:1" ht="12.75" customHeight="1" x14ac:dyDescent="0.25">
      <c r="A476"/>
    </row>
    <row r="477" spans="1:1" ht="12.75" customHeight="1" x14ac:dyDescent="0.25">
      <c r="A477"/>
    </row>
    <row r="478" spans="1:1" ht="12.75" customHeight="1" x14ac:dyDescent="0.25">
      <c r="A478"/>
    </row>
    <row r="479" spans="1:1" ht="12.75" customHeight="1" x14ac:dyDescent="0.25">
      <c r="A479"/>
    </row>
    <row r="480" spans="1:1" ht="12.75" customHeight="1" x14ac:dyDescent="0.25">
      <c r="A480"/>
    </row>
    <row r="481" spans="1:1" ht="12.75" customHeight="1" x14ac:dyDescent="0.25">
      <c r="A481"/>
    </row>
    <row r="482" spans="1:1" ht="12.75" customHeight="1" x14ac:dyDescent="0.25">
      <c r="A482"/>
    </row>
    <row r="483" spans="1:1" ht="12.75" customHeight="1" x14ac:dyDescent="0.25">
      <c r="A483"/>
    </row>
    <row r="484" spans="1:1" ht="12.75" customHeight="1" x14ac:dyDescent="0.25">
      <c r="A484"/>
    </row>
    <row r="485" spans="1:1" ht="12.75" customHeight="1" x14ac:dyDescent="0.25">
      <c r="A485"/>
    </row>
    <row r="486" spans="1:1" ht="12.75" customHeight="1" x14ac:dyDescent="0.25">
      <c r="A486"/>
    </row>
    <row r="487" spans="1:1" ht="12.75" customHeight="1" x14ac:dyDescent="0.25">
      <c r="A487"/>
    </row>
    <row r="488" spans="1:1" ht="12.75" customHeight="1" x14ac:dyDescent="0.25">
      <c r="A488"/>
    </row>
    <row r="489" spans="1:1" ht="12.75" customHeight="1" x14ac:dyDescent="0.25">
      <c r="A489"/>
    </row>
    <row r="490" spans="1:1" ht="12.75" customHeight="1" x14ac:dyDescent="0.25">
      <c r="A490"/>
    </row>
    <row r="491" spans="1:1" ht="12.75" customHeight="1" x14ac:dyDescent="0.25">
      <c r="A491"/>
    </row>
    <row r="492" spans="1:1" ht="12.75" customHeight="1" x14ac:dyDescent="0.25">
      <c r="A492"/>
    </row>
    <row r="493" spans="1:1" ht="12.75" customHeight="1" x14ac:dyDescent="0.25">
      <c r="A493"/>
    </row>
    <row r="494" spans="1:1" ht="12.75" customHeight="1" x14ac:dyDescent="0.25">
      <c r="A494"/>
    </row>
    <row r="495" spans="1:1" ht="12.75" customHeight="1" x14ac:dyDescent="0.25">
      <c r="A495"/>
    </row>
    <row r="496" spans="1:1" ht="12.75" customHeight="1" x14ac:dyDescent="0.25">
      <c r="A496"/>
    </row>
    <row r="497" spans="1:1" ht="12.75" customHeight="1" x14ac:dyDescent="0.25">
      <c r="A497"/>
    </row>
    <row r="498" spans="1:1" ht="12.75" customHeight="1" x14ac:dyDescent="0.25">
      <c r="A498"/>
    </row>
    <row r="499" spans="1:1" ht="12.75" customHeight="1" x14ac:dyDescent="0.25">
      <c r="A499"/>
    </row>
    <row r="500" spans="1:1" ht="12.75" customHeight="1" x14ac:dyDescent="0.25">
      <c r="A500"/>
    </row>
  </sheetData>
  <dataConsolidate/>
  <pageMargins left="0.7" right="0.7" top="0.75" bottom="0.75" header="0.3" footer="0.3"/>
  <pageSetup paperSize="9" orientation="landscape"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9B9179-9019-45CF-A05A-74A398CD7746}">
  <sheetPr codeName="Blad7">
    <pageSetUpPr fitToPage="1"/>
  </sheetPr>
  <dimension ref="A1:R57"/>
  <sheetViews>
    <sheetView showGridLines="0" tabSelected="1" zoomScale="85" zoomScaleNormal="85" workbookViewId="0">
      <selection activeCell="C5" sqref="C5:D5"/>
    </sheetView>
  </sheetViews>
  <sheetFormatPr defaultColWidth="9.08984375" defaultRowHeight="12.5" x14ac:dyDescent="0.25"/>
  <cols>
    <col min="1" max="1" width="21.54296875" style="110" bestFit="1" customWidth="1"/>
    <col min="2" max="2" width="15" style="110" customWidth="1"/>
    <col min="3" max="3" width="13.36328125" style="110" customWidth="1"/>
    <col min="4" max="4" width="13.453125" style="110" customWidth="1"/>
    <col min="5" max="5" width="24" style="110" bestFit="1" customWidth="1"/>
    <col min="6" max="6" width="11.6328125" style="110" customWidth="1"/>
    <col min="7" max="7" width="12.6328125" style="110" customWidth="1"/>
    <col min="8" max="8" width="15" style="110" customWidth="1"/>
    <col min="9" max="9" width="9.08984375" style="110"/>
    <col min="10" max="10" width="11.90625" style="110" customWidth="1"/>
    <col min="11" max="11" width="12.54296875" style="110" customWidth="1"/>
    <col min="12" max="12" width="7.36328125" style="110" customWidth="1"/>
    <col min="13" max="13" width="22.453125" style="110" customWidth="1"/>
    <col min="14" max="14" width="10.6328125" style="110" bestFit="1" customWidth="1"/>
    <col min="15" max="15" width="9.08984375" style="110"/>
    <col min="16" max="16" width="12.54296875" style="110" customWidth="1"/>
    <col min="17" max="17" width="15.90625" style="110" customWidth="1"/>
    <col min="18" max="16384" width="9.08984375" style="110"/>
  </cols>
  <sheetData>
    <row r="1" spans="1:17" ht="50.4" customHeight="1" x14ac:dyDescent="0.25">
      <c r="A1" s="175" t="s">
        <v>153</v>
      </c>
    </row>
    <row r="2" spans="1:17" ht="12" customHeight="1" x14ac:dyDescent="0.25">
      <c r="A2" s="176" t="s">
        <v>270</v>
      </c>
      <c r="B2" s="236" t="s">
        <v>185</v>
      </c>
      <c r="C2" s="177"/>
      <c r="D2" s="177"/>
      <c r="E2" s="177"/>
      <c r="F2" s="177"/>
      <c r="G2" s="177"/>
      <c r="H2" s="177"/>
      <c r="I2" s="177"/>
      <c r="J2" s="177"/>
      <c r="K2" s="177"/>
      <c r="L2" s="177"/>
      <c r="M2" s="177"/>
      <c r="N2" s="178"/>
      <c r="O2" s="238" t="s">
        <v>209</v>
      </c>
      <c r="P2" s="238"/>
      <c r="Q2" s="238"/>
    </row>
    <row r="3" spans="1:17" x14ac:dyDescent="0.25">
      <c r="A3" s="179"/>
      <c r="B3" s="237"/>
      <c r="C3" s="177"/>
      <c r="D3" s="177"/>
      <c r="E3" s="177"/>
      <c r="F3" s="177"/>
      <c r="G3" s="177"/>
      <c r="H3" s="177"/>
      <c r="I3" s="177"/>
      <c r="J3" s="177"/>
      <c r="K3" s="177"/>
      <c r="L3" s="177"/>
      <c r="M3" s="177"/>
      <c r="N3" s="177"/>
      <c r="O3" s="177"/>
      <c r="P3" s="177"/>
      <c r="Q3" s="180" t="s">
        <v>282</v>
      </c>
    </row>
    <row r="4" spans="1:17" ht="13" x14ac:dyDescent="0.3">
      <c r="B4" s="132" t="s">
        <v>210</v>
      </c>
      <c r="C4" s="142"/>
      <c r="D4" s="142"/>
      <c r="E4" s="142"/>
      <c r="F4" s="142"/>
      <c r="G4" s="142"/>
      <c r="H4" s="142"/>
      <c r="I4" s="142"/>
      <c r="J4" s="142"/>
      <c r="K4" s="142"/>
      <c r="L4" s="142"/>
      <c r="M4" s="142"/>
      <c r="N4" s="142"/>
      <c r="O4" s="142"/>
      <c r="P4" s="142"/>
      <c r="Q4" s="143"/>
    </row>
    <row r="5" spans="1:17" x14ac:dyDescent="0.25">
      <c r="B5" s="133" t="s">
        <v>211</v>
      </c>
      <c r="C5" s="210"/>
      <c r="D5" s="211"/>
      <c r="E5" s="181" t="s">
        <v>212</v>
      </c>
      <c r="F5" s="210"/>
      <c r="G5" s="239"/>
      <c r="H5" s="211"/>
      <c r="I5" s="181" t="s">
        <v>213</v>
      </c>
      <c r="J5" s="102"/>
      <c r="L5" s="181" t="s">
        <v>214</v>
      </c>
      <c r="M5" s="210"/>
      <c r="N5" s="211"/>
      <c r="O5" s="113"/>
      <c r="P5" s="113" t="s">
        <v>204</v>
      </c>
      <c r="Q5" s="107"/>
    </row>
    <row r="6" spans="1:17" x14ac:dyDescent="0.25">
      <c r="B6" s="133" t="s">
        <v>215</v>
      </c>
      <c r="C6" s="210"/>
      <c r="D6" s="211"/>
      <c r="E6" s="181" t="s">
        <v>272</v>
      </c>
      <c r="F6" s="210"/>
      <c r="G6" s="239"/>
      <c r="H6" s="211"/>
      <c r="I6" s="113"/>
      <c r="J6" s="113"/>
      <c r="K6" s="113"/>
      <c r="L6" s="113"/>
      <c r="M6" s="113"/>
      <c r="N6" s="113"/>
      <c r="O6" s="113"/>
      <c r="P6" s="113"/>
      <c r="Q6" s="137"/>
    </row>
    <row r="7" spans="1:17" ht="13" x14ac:dyDescent="0.3">
      <c r="B7" s="133" t="s">
        <v>216</v>
      </c>
      <c r="C7" s="210"/>
      <c r="D7" s="211"/>
      <c r="E7" s="181" t="s">
        <v>217</v>
      </c>
      <c r="F7" s="170">
        <f ca="1">TODAY()</f>
        <v>44487</v>
      </c>
      <c r="G7" s="113"/>
      <c r="H7" s="113"/>
      <c r="I7" s="139" t="str">
        <f>IF(OR(ISBLANK(C5),ISBLANK(F5),ISBLANK(J5),ISBLANK(M5),ISBLANK(C6),ISBLANK(C7)),"Vul alle administratieve gegevens in. ","")</f>
        <v xml:space="preserve">Vul alle administratieve gegevens in. </v>
      </c>
      <c r="J7" s="113"/>
      <c r="K7" s="113"/>
      <c r="L7" s="113"/>
      <c r="M7" s="113"/>
      <c r="N7" s="113"/>
      <c r="O7" s="113"/>
      <c r="P7" s="113"/>
      <c r="Q7" s="137"/>
    </row>
    <row r="8" spans="1:17" x14ac:dyDescent="0.25">
      <c r="B8" s="133"/>
      <c r="C8" s="113"/>
      <c r="D8" s="113"/>
      <c r="E8" s="113"/>
      <c r="F8" s="113"/>
      <c r="G8" s="113"/>
      <c r="H8" s="113"/>
      <c r="I8" s="113"/>
      <c r="J8" s="113"/>
      <c r="K8" s="113"/>
      <c r="L8" s="113"/>
      <c r="M8" s="113"/>
      <c r="N8" s="113"/>
      <c r="O8" s="113"/>
      <c r="P8" s="113"/>
      <c r="Q8" s="137"/>
    </row>
    <row r="9" spans="1:17" ht="13" x14ac:dyDescent="0.3">
      <c r="B9" s="134" t="s">
        <v>218</v>
      </c>
      <c r="C9" s="113" t="s">
        <v>219</v>
      </c>
      <c r="D9" s="113"/>
      <c r="E9" s="113"/>
      <c r="F9" s="113"/>
      <c r="G9" s="113"/>
      <c r="H9" s="113"/>
      <c r="I9" s="113"/>
      <c r="J9" s="103"/>
      <c r="K9" s="113"/>
      <c r="L9" s="113"/>
      <c r="M9" s="138" t="s">
        <v>220</v>
      </c>
      <c r="N9" s="113"/>
      <c r="O9" s="113"/>
      <c r="P9" s="113"/>
      <c r="Q9" s="137"/>
    </row>
    <row r="10" spans="1:17" ht="13" x14ac:dyDescent="0.3">
      <c r="B10" s="134"/>
      <c r="C10" s="113" t="s">
        <v>221</v>
      </c>
      <c r="D10" s="113"/>
      <c r="E10" s="113"/>
      <c r="F10" s="113"/>
      <c r="G10" s="113"/>
      <c r="H10" s="113"/>
      <c r="I10" s="113"/>
      <c r="J10" s="103"/>
      <c r="K10" s="113"/>
      <c r="L10" s="113"/>
      <c r="M10" s="113"/>
      <c r="N10" s="113"/>
      <c r="O10" s="113"/>
      <c r="Q10" s="129"/>
    </row>
    <row r="11" spans="1:17" ht="13" x14ac:dyDescent="0.3">
      <c r="B11" s="133"/>
      <c r="C11" s="113" t="s">
        <v>222</v>
      </c>
      <c r="D11" s="113"/>
      <c r="E11" s="113"/>
      <c r="F11" s="113"/>
      <c r="G11" s="113"/>
      <c r="H11" s="113"/>
      <c r="I11" s="113"/>
      <c r="J11" s="103"/>
      <c r="K11" s="113"/>
      <c r="L11" s="113"/>
      <c r="M11" s="139" t="str">
        <f>IF(OR(ISBLANK(J9),ISBLANK(J10),ISBLANK(J11),ISBLANK(J12)),"Vul alle vragen met betrekking tot de ligging in. ","")</f>
        <v xml:space="preserve">Vul alle vragen met betrekking tot de ligging in. </v>
      </c>
      <c r="N11" s="113"/>
      <c r="O11" s="113"/>
      <c r="P11" s="113"/>
      <c r="Q11" s="137"/>
    </row>
    <row r="12" spans="1:17" ht="13" x14ac:dyDescent="0.3">
      <c r="B12" s="133"/>
      <c r="C12" s="113" t="s">
        <v>223</v>
      </c>
      <c r="D12" s="113"/>
      <c r="E12" s="113"/>
      <c r="F12" s="113"/>
      <c r="G12" s="113"/>
      <c r="H12" s="113"/>
      <c r="I12" s="113"/>
      <c r="J12" s="102"/>
      <c r="K12" s="113" t="s">
        <v>224</v>
      </c>
      <c r="L12" s="113"/>
      <c r="M12" s="139" t="str">
        <f>IF(ISBLANK(J12),"&lt;----  indien leeg: wordt beschouwd als IN habitatgebied!","")</f>
        <v>&lt;----  indien leeg: wordt beschouwd als IN habitatgebied!</v>
      </c>
      <c r="N12" s="113"/>
      <c r="O12" s="113"/>
      <c r="P12" s="113"/>
      <c r="Q12" s="137"/>
    </row>
    <row r="13" spans="1:17" ht="13.25" customHeight="1" x14ac:dyDescent="0.25">
      <c r="B13" s="135"/>
      <c r="C13" s="136"/>
      <c r="D13" s="136"/>
      <c r="E13" s="136"/>
      <c r="F13" s="136"/>
      <c r="G13" s="136"/>
      <c r="H13" s="136"/>
      <c r="I13" s="136"/>
      <c r="J13" s="136"/>
      <c r="K13" s="136"/>
      <c r="L13" s="136"/>
      <c r="M13" s="136"/>
      <c r="N13" s="136"/>
      <c r="O13" s="136"/>
      <c r="P13" s="136"/>
      <c r="Q13" s="140"/>
    </row>
    <row r="14" spans="1:17" x14ac:dyDescent="0.25">
      <c r="B14" s="113"/>
      <c r="C14" s="113"/>
      <c r="D14" s="113"/>
      <c r="E14" s="113"/>
      <c r="F14" s="113"/>
      <c r="G14" s="113"/>
      <c r="H14" s="113"/>
      <c r="I14" s="113"/>
      <c r="J14" s="113"/>
      <c r="K14" s="113"/>
      <c r="L14" s="113"/>
      <c r="M14" s="113"/>
      <c r="N14" s="113"/>
      <c r="O14" s="113"/>
      <c r="P14" s="113"/>
      <c r="Q14" s="113"/>
    </row>
    <row r="15" spans="1:17" ht="13" x14ac:dyDescent="0.3">
      <c r="B15" s="132" t="s">
        <v>225</v>
      </c>
      <c r="C15" s="142"/>
      <c r="D15" s="142"/>
      <c r="E15" s="142"/>
      <c r="F15" s="142"/>
      <c r="G15" s="142"/>
      <c r="H15" s="142"/>
      <c r="I15" s="142"/>
      <c r="J15" s="142"/>
      <c r="K15" s="142"/>
      <c r="L15" s="142"/>
      <c r="M15" s="142"/>
      <c r="N15" s="142"/>
      <c r="O15" s="142"/>
      <c r="P15" s="142"/>
      <c r="Q15" s="143"/>
    </row>
    <row r="16" spans="1:17" x14ac:dyDescent="0.25">
      <c r="B16" s="126"/>
      <c r="E16" s="169" t="s">
        <v>226</v>
      </c>
      <c r="N16" s="169" t="s">
        <v>227</v>
      </c>
      <c r="O16" s="102"/>
      <c r="P16" s="110" t="s">
        <v>10</v>
      </c>
      <c r="Q16" s="129"/>
    </row>
    <row r="17" spans="2:17" x14ac:dyDescent="0.25">
      <c r="B17" s="126"/>
      <c r="E17" s="169" t="s">
        <v>228</v>
      </c>
      <c r="F17" s="102"/>
      <c r="G17" s="110" t="s">
        <v>3</v>
      </c>
      <c r="Q17" s="129"/>
    </row>
    <row r="18" spans="2:17" ht="13" x14ac:dyDescent="0.3">
      <c r="B18" s="182" t="str">
        <f>IF(F18&lt;25,"Lengte moet groter zijn dan 25 m!",IF([1]Berekening!G73=1,"Radiale stroming is aanzienlijk!",IF(F18&gt;300,"Traject is te lang, werk in subtrajecten!","")))</f>
        <v>Lengte moet groter zijn dan 25 m!</v>
      </c>
      <c r="E18" s="169" t="s">
        <v>229</v>
      </c>
      <c r="F18" s="102"/>
      <c r="G18" s="110" t="s">
        <v>3</v>
      </c>
      <c r="N18" s="173" t="s">
        <v>230</v>
      </c>
      <c r="O18" s="102"/>
      <c r="P18" s="104" t="s">
        <v>12</v>
      </c>
      <c r="Q18" s="129"/>
    </row>
    <row r="19" spans="2:17" x14ac:dyDescent="0.25">
      <c r="B19" s="126"/>
      <c r="C19" s="183" t="s">
        <v>231</v>
      </c>
      <c r="E19" s="169" t="s">
        <v>232</v>
      </c>
      <c r="F19" s="102"/>
      <c r="G19" s="104" t="s">
        <v>12</v>
      </c>
      <c r="Q19" s="129"/>
    </row>
    <row r="20" spans="2:17" ht="12.75" customHeight="1" x14ac:dyDescent="0.3">
      <c r="B20" s="126"/>
      <c r="D20" s="183"/>
      <c r="E20" s="169"/>
      <c r="F20" s="184"/>
      <c r="G20" s="185"/>
      <c r="L20" s="172"/>
      <c r="Q20" s="129"/>
    </row>
    <row r="21" spans="2:17" ht="12.75" customHeight="1" x14ac:dyDescent="0.3">
      <c r="B21" s="126"/>
      <c r="E21" s="169" t="s">
        <v>233</v>
      </c>
      <c r="F21" s="102"/>
      <c r="G21" s="110" t="s">
        <v>3</v>
      </c>
      <c r="N21" s="186" t="str" cm="1">
        <f t="array" aca="1" ref="N21" ca="1">IF(INDIRECT($A$1&amp;"!$F$15") &lt; (INDIRECT($A$1&amp;"!$F$14")+ 0.5), "OPGELET DE GEWENSTE VERLAGING MOET MINSTEN 0,5 m ONDER DE UITGRAVING LIGGEN","")</f>
        <v>OPGELET DE GEWENSTE VERLAGING MOET MINSTEN 0,5 m ONDER DE UITGRAVING LIGGEN</v>
      </c>
      <c r="O21" s="187"/>
      <c r="P21" s="187"/>
      <c r="Q21" s="188"/>
    </row>
    <row r="22" spans="2:17" ht="12.75" customHeight="1" x14ac:dyDescent="0.3">
      <c r="B22" s="126"/>
      <c r="C22" s="183" t="s">
        <v>234</v>
      </c>
      <c r="K22" s="172" t="s">
        <v>235</v>
      </c>
      <c r="N22" s="187"/>
      <c r="O22" s="187"/>
      <c r="P22" s="187"/>
      <c r="Q22" s="188"/>
    </row>
    <row r="23" spans="2:17" ht="12.75" customHeight="1" x14ac:dyDescent="0.25">
      <c r="B23" s="126"/>
      <c r="C23" s="169" t="s">
        <v>236</v>
      </c>
      <c r="J23" s="171" t="s">
        <v>237</v>
      </c>
      <c r="K23" s="198"/>
      <c r="L23" s="212" t="s">
        <v>238</v>
      </c>
      <c r="M23" s="213"/>
      <c r="N23" s="187"/>
      <c r="O23" s="187"/>
      <c r="P23" s="187"/>
      <c r="Q23" s="188"/>
    </row>
    <row r="24" spans="2:17" ht="12.75" customHeight="1" x14ac:dyDescent="0.25">
      <c r="B24" s="126"/>
      <c r="C24" s="189"/>
      <c r="E24" s="169" t="s">
        <v>239</v>
      </c>
      <c r="F24" s="105"/>
      <c r="G24" s="104" t="s">
        <v>12</v>
      </c>
      <c r="J24" s="171" t="s">
        <v>240</v>
      </c>
      <c r="K24" s="198">
        <v>0.2</v>
      </c>
      <c r="L24" s="214"/>
      <c r="M24" s="215"/>
      <c r="O24" s="187"/>
      <c r="P24" s="187"/>
      <c r="Q24" s="188"/>
    </row>
    <row r="25" spans="2:17" ht="12.75" customHeight="1" x14ac:dyDescent="0.25">
      <c r="B25" s="126"/>
      <c r="E25" s="169" t="s">
        <v>100</v>
      </c>
      <c r="F25" s="105"/>
      <c r="G25" s="110" t="s">
        <v>101</v>
      </c>
      <c r="J25" s="171" t="s">
        <v>241</v>
      </c>
      <c r="K25" s="198">
        <v>1</v>
      </c>
      <c r="L25" s="148"/>
      <c r="M25" s="148"/>
      <c r="N25" s="187"/>
      <c r="O25" s="187"/>
      <c r="P25" s="187"/>
      <c r="Q25" s="188"/>
    </row>
    <row r="26" spans="2:17" ht="12.75" customHeight="1" x14ac:dyDescent="0.3">
      <c r="B26" s="126"/>
      <c r="E26" s="169" t="s">
        <v>242</v>
      </c>
      <c r="F26" s="105"/>
      <c r="G26" s="104" t="s">
        <v>12</v>
      </c>
      <c r="J26" s="186"/>
      <c r="K26" s="186"/>
      <c r="L26" s="148"/>
      <c r="M26" s="148"/>
      <c r="N26" s="187"/>
      <c r="O26" s="187"/>
      <c r="P26" s="187"/>
      <c r="Q26" s="188"/>
    </row>
    <row r="27" spans="2:17" ht="12.75" customHeight="1" x14ac:dyDescent="0.3">
      <c r="B27" s="126"/>
      <c r="E27" s="169" t="s">
        <v>243</v>
      </c>
      <c r="F27" s="216"/>
      <c r="G27" s="217"/>
      <c r="H27" s="218"/>
      <c r="I27" s="219"/>
      <c r="J27" s="219"/>
      <c r="K27" s="186"/>
      <c r="M27" s="190"/>
      <c r="N27" s="187"/>
      <c r="O27" s="187"/>
      <c r="P27" s="187"/>
      <c r="Q27" s="188"/>
    </row>
    <row r="28" spans="2:17" ht="12.75" customHeight="1" x14ac:dyDescent="0.3">
      <c r="B28" s="126"/>
      <c r="E28" s="169" t="s">
        <v>244</v>
      </c>
      <c r="F28" s="106"/>
      <c r="G28" s="105" t="s">
        <v>1</v>
      </c>
      <c r="H28" s="218"/>
      <c r="I28" s="219"/>
      <c r="J28" s="219"/>
      <c r="K28" s="186"/>
      <c r="M28" s="190"/>
      <c r="N28" s="187"/>
      <c r="O28" s="187"/>
      <c r="P28" s="187"/>
      <c r="Q28" s="188"/>
    </row>
    <row r="29" spans="2:17" ht="12.75" customHeight="1" x14ac:dyDescent="0.25">
      <c r="B29" s="126"/>
      <c r="E29" s="169" t="s">
        <v>245</v>
      </c>
      <c r="F29" s="106"/>
      <c r="G29" s="105"/>
      <c r="H29" s="218" t="str">
        <f>IF(OR(ISBLANK(F17),ISBLANK(F18),ISBLANK(F19),ISBLANK(O16),ISBLANK(O18),ISBLANK(F24),ISBLANK(F25),ISBLANK(F26),ISBLANK(F30)),"",IF(SUM(ISBLANK(F29),ISBLANK(F27))=0,"slechts 1 van de twee invullen (grondsoort of berging)",IF(SUM(ISBLANK(F29),ISBLANK(F27))=2,"Vul grondsoort OF berging in","")))</f>
        <v/>
      </c>
      <c r="I29" s="219"/>
      <c r="J29" s="219"/>
      <c r="M29" s="190"/>
      <c r="N29" s="187"/>
      <c r="O29" s="187"/>
      <c r="P29" s="187"/>
      <c r="Q29" s="188"/>
    </row>
    <row r="30" spans="2:17" ht="12.75" customHeight="1" x14ac:dyDescent="0.3">
      <c r="B30" s="126"/>
      <c r="E30" s="169" t="s">
        <v>246</v>
      </c>
      <c r="F30" s="105"/>
      <c r="G30" s="104" t="s">
        <v>12</v>
      </c>
      <c r="H30" s="218"/>
      <c r="I30" s="219"/>
      <c r="J30" s="219"/>
      <c r="L30" s="169"/>
      <c r="M30" s="190"/>
      <c r="N30" s="186" t="str" cm="1">
        <f t="array" aca="1" ref="N30" ca="1">IF((INDIRECT($A$1&amp;"!$F$17")+10) &lt; INDIRECT($A$1&amp;"!$F$18"), "'Opgepast, ondoorlatende basis ligt dieper dan 10 m onder aanzetpeil bemalingselementen","")</f>
        <v/>
      </c>
      <c r="O30" s="187"/>
      <c r="P30" s="187"/>
      <c r="Q30" s="188"/>
    </row>
    <row r="31" spans="2:17" x14ac:dyDescent="0.25">
      <c r="B31" s="126"/>
      <c r="Q31" s="129"/>
    </row>
    <row r="32" spans="2:17" x14ac:dyDescent="0.25">
      <c r="B32" s="161"/>
      <c r="C32" s="162"/>
      <c r="D32" s="162"/>
      <c r="E32" s="162"/>
      <c r="F32" s="162"/>
      <c r="G32" s="162"/>
      <c r="H32" s="162"/>
      <c r="I32" s="162"/>
      <c r="J32" s="162"/>
      <c r="K32" s="162"/>
      <c r="L32" s="162"/>
      <c r="M32" s="162"/>
      <c r="N32" s="162"/>
      <c r="O32" s="162"/>
      <c r="P32" s="162"/>
      <c r="Q32" s="163"/>
    </row>
    <row r="34" spans="2:18" ht="23" x14ac:dyDescent="0.5">
      <c r="B34" s="191" t="s">
        <v>247</v>
      </c>
      <c r="C34" s="177"/>
      <c r="D34" s="177"/>
      <c r="E34" s="177"/>
      <c r="F34" s="177"/>
      <c r="G34" s="177"/>
      <c r="H34" s="177"/>
      <c r="I34" s="177"/>
      <c r="J34" s="177"/>
      <c r="K34" s="177"/>
      <c r="L34" s="177"/>
      <c r="M34" s="177"/>
      <c r="N34" s="177"/>
      <c r="O34" s="177"/>
      <c r="P34" s="177"/>
      <c r="Q34" s="177"/>
    </row>
    <row r="35" spans="2:18" x14ac:dyDescent="0.25">
      <c r="B35" s="141"/>
      <c r="C35" s="142"/>
      <c r="D35" s="142"/>
      <c r="E35" s="142"/>
      <c r="F35" s="142"/>
      <c r="G35" s="142"/>
      <c r="H35" s="142"/>
      <c r="I35" s="142"/>
      <c r="J35" s="142"/>
      <c r="K35" s="143"/>
      <c r="M35" s="141"/>
      <c r="N35" s="142"/>
      <c r="O35" s="142"/>
      <c r="P35" s="142"/>
      <c r="Q35" s="143"/>
    </row>
    <row r="36" spans="2:18" ht="13" x14ac:dyDescent="0.3">
      <c r="B36" s="125" t="s">
        <v>248</v>
      </c>
      <c r="K36" s="129"/>
      <c r="M36" s="125" t="s">
        <v>249</v>
      </c>
      <c r="P36" s="144" t="s">
        <v>250</v>
      </c>
      <c r="Q36" s="129"/>
    </row>
    <row r="37" spans="2:18" ht="13" x14ac:dyDescent="0.3">
      <c r="B37" s="125"/>
      <c r="K37" s="129"/>
      <c r="M37" s="126"/>
      <c r="N37" s="145"/>
      <c r="Q37" s="129"/>
    </row>
    <row r="38" spans="2:18" ht="13" x14ac:dyDescent="0.3">
      <c r="B38" s="126"/>
      <c r="C38" s="130" t="s">
        <v>278</v>
      </c>
      <c r="K38" s="129"/>
      <c r="M38" s="126" t="s">
        <v>251</v>
      </c>
      <c r="N38" s="121" t="e">
        <f ca="1">G41</f>
        <v>#N/A</v>
      </c>
      <c r="O38" s="110" t="s">
        <v>9</v>
      </c>
      <c r="Q38" s="129"/>
    </row>
    <row r="39" spans="2:18" ht="12" customHeight="1" x14ac:dyDescent="0.25">
      <c r="B39" s="126"/>
      <c r="C39" s="110" t="s">
        <v>150</v>
      </c>
      <c r="E39" s="109" t="e" cm="1">
        <f t="array" aca="1" ref="E39" ca="1">INDIRECT(A1&amp;"!D66")</f>
        <v>#DIV/0!</v>
      </c>
      <c r="F39" s="110" t="s">
        <v>3</v>
      </c>
      <c r="K39" s="129"/>
      <c r="M39" s="126" t="s">
        <v>252</v>
      </c>
      <c r="N39" s="122" t="str" cm="1">
        <f t="array" aca="1" ref="N39" ca="1">IF(AND(ISNUMBER(G41),ISNUMBER(G46)),IF(INDIRECT(A1&amp;"!C7")&lt;366,G41*5+G46*(INDIRECT(A1&amp;"!C7")-5),G41*5+G46*360),"")</f>
        <v/>
      </c>
      <c r="O39" s="110" t="s">
        <v>253</v>
      </c>
      <c r="Q39" s="129"/>
    </row>
    <row r="40" spans="2:18" x14ac:dyDescent="0.25">
      <c r="B40" s="126"/>
      <c r="C40" s="110" t="s">
        <v>254</v>
      </c>
      <c r="E40" s="109" t="e" cm="1">
        <f t="array" aca="1" ref="E40" ca="1">INDIRECT(A1&amp;"!C66")/24</f>
        <v>#N/A</v>
      </c>
      <c r="F40" s="110" t="s">
        <v>132</v>
      </c>
      <c r="I40" s="230" t="str">
        <f ca="1">IF(ISNUMBER(G41),INT(G41*5),"")</f>
        <v/>
      </c>
      <c r="J40" s="232" t="s">
        <v>255</v>
      </c>
      <c r="K40" s="233"/>
      <c r="M40" s="126" t="s">
        <v>256</v>
      </c>
      <c r="N40" s="123" t="str" cm="1">
        <f t="array" aca="1" ref="N40" ca="1">IF(AND(ISNUMBER(G41),ISNUMBER(G46)),
IF(M11="",
IF(AND(INDIRECT($A$1&amp;"!$F$14")&gt;2.5,$J$11="JA"),"UITGRAVING DIEPER DAN 2,5 m IS VERBODEN",
CONCATENATE(
IF(AND(OR($J$10="JA",$J$9="JA"),N39&lt;=30000,G41&lt;=500),"53.2.1°a)",""),
IF(AND(OR($J$10="JA",$J$9="JA"),AND(OR(N39&gt;30000,G41&gt;500),G41&lt;=2000)),"53.2.1°b)",""),
IF(AND(OR($J$10="JA",$J$9="JA"),G41&gt;2000),"53.2.1°c)",""),
IF(AND(AND($J$10="NEEN",$J$9="NEEN"),N39&lt;=30000),"53.2.2°a)",""),
IF(AND(AND($J$10="NEEN",$J$9="NEEN"),N39&gt;30000,INDIRECT(A1&amp;"!F15")&lt;=4),"53.2.2°b)1°",""),
IF(AND(AND($J$10="NEEN",$J$9="NEEN"),N39&gt;30000,INDIRECT(A1&amp;"!F15")&gt;4),"53.2.2°b)2°",""),
IF(G41&gt;=2500," en 53.11.1°",""),
IF(AND(OR($J$9="JA",$J$12&lt;E44),G41&gt;=1000)," en 53.11.2°",""),)),"Vul gele cellen in bij 'Ligging bemaling'"),"")</f>
        <v/>
      </c>
      <c r="O40" s="146"/>
      <c r="P40" s="147"/>
      <c r="Q40" s="129"/>
    </row>
    <row r="41" spans="2:18" ht="13" x14ac:dyDescent="0.3">
      <c r="B41" s="126"/>
      <c r="G41" s="111" t="e" cm="1">
        <f t="array" aca="1" ref="G41" ca="1">INDIRECT(A1&amp;"!C66")</f>
        <v>#N/A</v>
      </c>
      <c r="H41" s="112" t="s">
        <v>9</v>
      </c>
      <c r="I41" s="231"/>
      <c r="J41" s="232"/>
      <c r="K41" s="233"/>
      <c r="M41" s="126" t="s">
        <v>257</v>
      </c>
      <c r="N41" s="199" t="str" cm="1">
        <f t="array" aca="1" ref="N41" ca="1">IF(AND(ISNUMBER(G41),ISNUMBER(G46)),
IF(AND(INDIRECT($A$1&amp;"!$F$14")&gt;2.5,J11="JA"),"VERBODEN",
MIN(
IF(AND(OR(J10="JA",J9="JA"),N39&lt;=30000,G41&lt;=500),3,99),
IF(AND(OR(J10="JA",J9="JA"),AND(OR(N39&gt;30000,G41&gt;500),G41&lt;=2000)),2,99),
IF(AND(OR(J10="JA",J9="JA"),G41&gt;2000),1,99),
IF(AND(AND(J10="NEEN",J9="NEEN"),N39&lt;=30000),3,99),
IF(AND(AND(J10="NEEN",J9="NEEN"),N39&gt;30000,INDIRECT(A1&amp;"!F15")&lt;=4),3,99),
IF(AND(AND(J10="NEEN",J9="NEEN"),N39&gt;30000,INDIRECT(A1&amp;"!F15")&gt;4),2,99),
IF(G41&gt;=2500,1,99),
IF(AND(OR(J9="JA",J12&lt;E44),G41&gt;=1000),1,99))),"")</f>
        <v/>
      </c>
      <c r="Q41" s="129"/>
    </row>
    <row r="42" spans="2:18" ht="12.75" customHeight="1" x14ac:dyDescent="0.25">
      <c r="B42" s="126"/>
      <c r="E42" s="127"/>
      <c r="G42" s="128"/>
      <c r="K42" s="129"/>
      <c r="M42" s="126"/>
      <c r="Q42" s="129"/>
      <c r="R42" s="192"/>
    </row>
    <row r="43" spans="2:18" ht="13" x14ac:dyDescent="0.3">
      <c r="B43" s="126"/>
      <c r="C43" s="130" t="s">
        <v>258</v>
      </c>
      <c r="E43" s="127"/>
      <c r="G43" s="128"/>
      <c r="K43" s="129"/>
      <c r="M43" s="131" t="str">
        <f ca="1">IF(AND(ISNUMBER(G41),ISNUMBER(G46)),
CONCATENATE(IF(OR(N38&gt;2500,N39&gt;500000),"WAARSCHUWING: Een hydrogeologische studie (bijlage RH) moet aan de aanvraag toegevoegd worden.
",""),IF(OR(N39&gt;10000000),"WAARSCHUWING: Project-MER vereist.
",""),IF(AND(N39 &lt; 10000000,N38&gt;2500),"WAARSCHUWING: Project-MER of ontheffingsnota vereist.
",""),IF(AND(N38&gt;1000, N38&lt;=2500),"WAARSCHUWING: Project-MER of ontheffingsnota vereist indien impact op kustduinen of speciale beschermingszones.",""),IF($J$12&lt;E44,"WAARSCHUWING: Invloedsstraal tot in speciale beschermingszone","")),"")</f>
        <v/>
      </c>
      <c r="N43" s="148" t="e" cm="1">
        <f t="array" aca="1" ref="N43" ca="1">IF(INDIRECT(A1&amp;"!D63")&gt;INDIRECT(A1&amp;"!F55"),"Opgelet, het initieel debiet overschreidt het maximaal enkelvoudig debiet van de filters","")</f>
        <v>#N/A</v>
      </c>
      <c r="O43" s="148" t="e" cm="1">
        <f t="array" aca="1" ref="O43" ca="1">IF(INDIRECT(A1&amp;"!D70")&gt;INDIRECT(A1&amp;"!F55"),"Opgelet, het initieel debiet overschreidt het maximaal enkelvoudig debiet van de filters","")</f>
        <v>#N/A</v>
      </c>
      <c r="P43" s="148"/>
      <c r="Q43" s="149"/>
    </row>
    <row r="44" spans="2:18" x14ac:dyDescent="0.25">
      <c r="B44" s="126"/>
      <c r="C44" s="110" t="s">
        <v>150</v>
      </c>
      <c r="E44" s="109" t="e" cm="1">
        <f t="array" aca="1" ref="E44" ca="1">INDIRECT(A1&amp;"!C49")</f>
        <v>#DIV/0!</v>
      </c>
      <c r="F44" s="110" t="s">
        <v>259</v>
      </c>
      <c r="K44" s="129"/>
      <c r="M44" s="131"/>
      <c r="N44" s="148"/>
      <c r="O44" s="148"/>
      <c r="P44" s="148"/>
      <c r="Q44" s="149"/>
    </row>
    <row r="45" spans="2:18" x14ac:dyDescent="0.25">
      <c r="B45" s="126"/>
      <c r="C45" s="110" t="s">
        <v>260</v>
      </c>
      <c r="E45" s="109" t="e" cm="1">
        <f t="array" aca="1" ref="E45" ca="1">INDIRECT(A1&amp;"!E70")/(24)</f>
        <v>#N/A</v>
      </c>
      <c r="F45" s="113" t="s">
        <v>132</v>
      </c>
      <c r="H45" s="113"/>
      <c r="I45" s="230" t="str">
        <f ca="1">IF(ISNUMBER(G46),INT(G46*(F25-5)),"")</f>
        <v/>
      </c>
      <c r="J45" s="234" t="s">
        <v>261</v>
      </c>
      <c r="K45" s="235"/>
      <c r="M45" s="131"/>
      <c r="N45" s="148"/>
      <c r="O45" s="148"/>
      <c r="P45" s="148"/>
      <c r="Q45" s="149"/>
    </row>
    <row r="46" spans="2:18" ht="13" x14ac:dyDescent="0.3">
      <c r="B46" s="126"/>
      <c r="E46" s="114"/>
      <c r="F46" s="113"/>
      <c r="G46" s="115" t="e" cm="1">
        <f t="array" aca="1" ref="G46" ca="1">INDIRECT(A1&amp;"!E70")</f>
        <v>#N/A</v>
      </c>
      <c r="H46" s="116" t="s">
        <v>9</v>
      </c>
      <c r="I46" s="231"/>
      <c r="J46" s="234"/>
      <c r="K46" s="235"/>
      <c r="M46" s="131"/>
      <c r="N46" s="148"/>
      <c r="O46" s="148"/>
      <c r="P46" s="148"/>
      <c r="Q46" s="149"/>
    </row>
    <row r="47" spans="2:18" ht="13" x14ac:dyDescent="0.3">
      <c r="B47" s="126"/>
      <c r="E47" s="114"/>
      <c r="F47" s="113"/>
      <c r="G47" s="153"/>
      <c r="H47" s="153"/>
      <c r="I47" s="154"/>
      <c r="J47" s="155"/>
      <c r="K47" s="174"/>
      <c r="M47" s="150"/>
      <c r="N47" s="151"/>
      <c r="O47" s="151"/>
      <c r="P47" s="151"/>
      <c r="Q47" s="152"/>
    </row>
    <row r="48" spans="2:18" ht="13" x14ac:dyDescent="0.3">
      <c r="B48" s="193"/>
      <c r="C48" s="194"/>
      <c r="D48" s="193"/>
      <c r="E48" s="195"/>
      <c r="F48" s="193"/>
      <c r="G48" s="196"/>
      <c r="H48" s="193"/>
      <c r="I48" s="193"/>
      <c r="J48" s="193"/>
      <c r="K48" s="193"/>
      <c r="M48" s="197"/>
      <c r="N48" s="197"/>
      <c r="O48" s="197"/>
      <c r="P48" s="197"/>
      <c r="Q48" s="197"/>
    </row>
    <row r="49" spans="2:17" ht="13" x14ac:dyDescent="0.3">
      <c r="B49" s="141"/>
      <c r="C49" s="156"/>
      <c r="D49" s="142"/>
      <c r="E49" s="157"/>
      <c r="F49" s="142"/>
      <c r="G49" s="158"/>
      <c r="H49" s="142"/>
      <c r="I49" s="142"/>
      <c r="J49" s="142"/>
      <c r="K49" s="143"/>
      <c r="M49" s="164"/>
      <c r="N49" s="165"/>
      <c r="O49" s="165"/>
      <c r="P49" s="165"/>
      <c r="Q49" s="166"/>
    </row>
    <row r="50" spans="2:17" ht="13.5" thickBot="1" x14ac:dyDescent="0.35">
      <c r="B50" s="125" t="s">
        <v>262</v>
      </c>
      <c r="C50" s="130"/>
      <c r="E50" s="127"/>
      <c r="G50" s="128"/>
      <c r="K50" s="129"/>
      <c r="M50" s="125" t="s">
        <v>263</v>
      </c>
      <c r="Q50" s="129"/>
    </row>
    <row r="51" spans="2:17" ht="12.75" customHeight="1" x14ac:dyDescent="0.25">
      <c r="B51" s="126"/>
      <c r="C51" s="220" t="s">
        <v>264</v>
      </c>
      <c r="D51" s="222" t="s">
        <v>265</v>
      </c>
      <c r="E51" s="224" t="s">
        <v>266</v>
      </c>
      <c r="F51" s="224" t="s">
        <v>267</v>
      </c>
      <c r="G51" s="224" t="s">
        <v>268</v>
      </c>
      <c r="H51" s="207" t="s">
        <v>269</v>
      </c>
      <c r="I51" s="159"/>
      <c r="K51" s="129"/>
      <c r="M51" s="227"/>
      <c r="N51" s="228"/>
      <c r="O51" s="228"/>
      <c r="P51" s="228"/>
      <c r="Q51" s="229"/>
    </row>
    <row r="52" spans="2:17" x14ac:dyDescent="0.25">
      <c r="B52" s="126"/>
      <c r="C52" s="221"/>
      <c r="D52" s="223"/>
      <c r="E52" s="225"/>
      <c r="F52" s="225"/>
      <c r="G52" s="225"/>
      <c r="H52" s="208"/>
      <c r="I52" s="159"/>
      <c r="K52" s="129"/>
      <c r="M52" s="124" t="str" cm="1">
        <f t="array" aca="1" ref="M52" ca="1">IF(AND(NOT(ISBLANK($F$25)),(ISNUMBER(INDIRECT(A2&amp;"!$J$7")))),CONCATENATE("Na ",$F$25," dagen verplaatst de verontreiniging zich over een afstand van ",ROUND(INDIRECT(A2&amp;"!J7"),2)," m",""),"")</f>
        <v/>
      </c>
      <c r="N52" s="167"/>
      <c r="O52" s="167"/>
      <c r="P52" s="167"/>
      <c r="Q52" s="168"/>
    </row>
    <row r="53" spans="2:17" ht="13.25" customHeight="1" x14ac:dyDescent="0.25">
      <c r="B53" s="126"/>
      <c r="C53" s="221"/>
      <c r="D53" s="223"/>
      <c r="E53" s="226"/>
      <c r="F53" s="226"/>
      <c r="G53" s="226"/>
      <c r="H53" s="209"/>
      <c r="I53" s="159"/>
      <c r="K53" s="129"/>
      <c r="M53" s="124" t="str" cm="1">
        <f t="array" aca="1" ref="M53" ca="1">IF(NOT(ISBLANK($F$25)),IF(ISNUMBER(INDIRECT(A2&amp;"!$J$6")),CONCATENATE("De verontreiniging bereikt de sleuf na ", ROUND(INDIRECT(A2&amp;"!$J$6"),2), " dagen"), "De verontreiniging bereikt de sleuf niet binnen de voorziene bemalingsduur"),"")</f>
        <v/>
      </c>
      <c r="N53" s="167"/>
      <c r="O53" s="167"/>
      <c r="P53" s="167"/>
      <c r="Q53" s="168"/>
    </row>
    <row r="54" spans="2:17" ht="13" thickBot="1" x14ac:dyDescent="0.3">
      <c r="B54" s="126"/>
      <c r="C54" s="200"/>
      <c r="D54" s="201"/>
      <c r="E54" s="117" t="e" cm="1">
        <f t="array" aca="1" ref="E54" ca="1">INDIRECT(A1&amp;"!F104")</f>
        <v>#N/A</v>
      </c>
      <c r="F54" s="118" t="e" cm="1">
        <f t="array" aca="1" ref="F54" ca="1">INDIRECT(A1&amp;"!F102")</f>
        <v>#N/A</v>
      </c>
      <c r="G54" s="119" t="e" cm="1">
        <f t="array" aca="1" ref="G54" ca="1">INDIRECT(A1&amp;"!F101")</f>
        <v>#N/A</v>
      </c>
      <c r="H54" s="120" t="e" cm="1">
        <f t="array" aca="1" ref="H54" ca="1">INDIRECT(A1&amp;"!F103")</f>
        <v>#N/A</v>
      </c>
      <c r="I54" s="160"/>
      <c r="K54" s="129"/>
      <c r="M54" s="126"/>
      <c r="Q54" s="129"/>
    </row>
    <row r="55" spans="2:17" x14ac:dyDescent="0.25">
      <c r="B55" s="126"/>
      <c r="F55" s="160"/>
      <c r="G55" s="160"/>
      <c r="H55" s="160"/>
      <c r="I55" s="160"/>
      <c r="K55" s="129"/>
      <c r="M55" s="126"/>
      <c r="Q55" s="129"/>
    </row>
    <row r="56" spans="2:17" x14ac:dyDescent="0.25">
      <c r="B56" s="126"/>
      <c r="F56" s="160"/>
      <c r="G56" s="160"/>
      <c r="H56" s="160"/>
      <c r="I56" s="160"/>
      <c r="K56" s="129"/>
      <c r="M56" s="126"/>
      <c r="Q56" s="129"/>
    </row>
    <row r="57" spans="2:17" x14ac:dyDescent="0.25">
      <c r="B57" s="161"/>
      <c r="C57" s="162"/>
      <c r="D57" s="162"/>
      <c r="E57" s="162"/>
      <c r="F57" s="162"/>
      <c r="G57" s="162"/>
      <c r="H57" s="162"/>
      <c r="I57" s="162"/>
      <c r="J57" s="162"/>
      <c r="K57" s="163"/>
      <c r="M57" s="161"/>
      <c r="N57" s="162"/>
      <c r="O57" s="162"/>
      <c r="P57" s="162"/>
      <c r="Q57" s="163"/>
    </row>
  </sheetData>
  <mergeCells count="23">
    <mergeCell ref="C6:D6"/>
    <mergeCell ref="B2:B3"/>
    <mergeCell ref="O2:Q2"/>
    <mergeCell ref="C5:D5"/>
    <mergeCell ref="F5:H5"/>
    <mergeCell ref="M5:N5"/>
    <mergeCell ref="F6:H6"/>
    <mergeCell ref="H51:H53"/>
    <mergeCell ref="C7:D7"/>
    <mergeCell ref="L23:M24"/>
    <mergeCell ref="F27:G27"/>
    <mergeCell ref="H27:J28"/>
    <mergeCell ref="H29:J30"/>
    <mergeCell ref="C51:C53"/>
    <mergeCell ref="D51:D53"/>
    <mergeCell ref="E51:E53"/>
    <mergeCell ref="F51:F53"/>
    <mergeCell ref="G51:G53"/>
    <mergeCell ref="M51:Q51"/>
    <mergeCell ref="I40:I41"/>
    <mergeCell ref="J40:K41"/>
    <mergeCell ref="I45:I46"/>
    <mergeCell ref="J45:K46"/>
  </mergeCells>
  <hyperlinks>
    <hyperlink ref="M9" r:id="rId1" location="ModulePage" xr:uid="{5627198D-BE07-4D1F-BE5C-7C02EF955BE9}"/>
    <hyperlink ref="P36" r:id="rId2" xr:uid="{B2682AE3-9E8C-49EA-B00E-B92339652901}"/>
    <hyperlink ref="O2:Q2" r:id="rId3" display="check laatste versie hier" xr:uid="{09546C62-9DE0-4BE7-BAE1-32B1F241ED5E}"/>
  </hyperlinks>
  <pageMargins left="0.7" right="0.7" top="0.75" bottom="0.75" header="0.3" footer="0.3"/>
  <pageSetup paperSize="9" scale="61" orientation="landscape" r:id="rId4"/>
  <drawing r:id="rId5"/>
  <legacyDrawing r:id="rId6"/>
  <extLst>
    <ext xmlns:x14="http://schemas.microsoft.com/office/spreadsheetml/2009/9/main" uri="{CCE6A557-97BC-4b89-ADB6-D9C93CAAB3DF}">
      <x14:dataValidations xmlns:xm="http://schemas.microsoft.com/office/excel/2006/main" count="4">
        <x14:dataValidation type="list" allowBlank="1" showInputMessage="1" showErrorMessage="1" xr:uid="{BE355B44-D359-44EF-A795-049B9FAC39E5}">
          <x14:formula1>
            <xm:f>Berekening!$I$10:$I$12</xm:f>
          </x14:formula1>
          <xm:sqref>J9:J11</xm:sqref>
        </x14:dataValidation>
        <x14:dataValidation type="list" allowBlank="1" showInputMessage="1" showErrorMessage="1" xr:uid="{D9DDFF7D-DA7F-494F-8F3E-09418E62A72C}">
          <x14:formula1>
            <xm:f>Berekening!$N$6:$N$42</xm:f>
          </x14:formula1>
          <xm:sqref>F27:G27</xm:sqref>
        </x14:dataValidation>
        <x14:dataValidation type="list" allowBlank="1" showInputMessage="1" showErrorMessage="1" xr:uid="{CC1361AB-1A24-49BE-9E88-B3489586E876}">
          <x14:formula1>
            <xm:f>Berekening!$H$10:$H$11</xm:f>
          </x14:formula1>
          <xm:sqref>G19 G24 G26 G30 P18</xm:sqref>
        </x14:dataValidation>
        <x14:dataValidation type="list" allowBlank="1" showInputMessage="1" showErrorMessage="1" xr:uid="{53CE91EB-D878-401F-B987-379313DFDF4E}">
          <x14:formula1>
            <xm:f>Berekening!$H$5:$H$6</xm:f>
          </x14:formula1>
          <xm:sqref>G28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Blad2">
    <pageSetUpPr fitToPage="1"/>
  </sheetPr>
  <dimension ref="A1"/>
  <sheetViews>
    <sheetView showGridLines="0" showRowColHeaders="0" zoomScale="70" zoomScaleNormal="70" workbookViewId="0">
      <selection activeCell="U19" sqref="U19"/>
    </sheetView>
  </sheetViews>
  <sheetFormatPr defaultRowHeight="12.5" x14ac:dyDescent="0.25"/>
  <sheetData/>
  <pageMargins left="0.7" right="0.7" top="0.75" bottom="0.75" header="0.3" footer="0.3"/>
  <pageSetup paperSize="9" scale="67" orientation="portrait" r:id="rId1"/>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Blad1"/>
  <dimension ref="A1:R116"/>
  <sheetViews>
    <sheetView topLeftCell="B52" workbookViewId="0">
      <selection activeCell="C101" sqref="C101"/>
    </sheetView>
  </sheetViews>
  <sheetFormatPr defaultRowHeight="12.5" x14ac:dyDescent="0.25"/>
  <cols>
    <col min="1" max="1" width="14.90625" bestFit="1" customWidth="1"/>
    <col min="2" max="2" width="44.08984375" customWidth="1"/>
    <col min="3" max="3" width="28.08984375" customWidth="1"/>
    <col min="4" max="4" width="41.453125" bestFit="1" customWidth="1"/>
    <col min="5" max="5" width="28" bestFit="1" customWidth="1"/>
    <col min="6" max="6" width="17.36328125" bestFit="1" customWidth="1"/>
    <col min="7" max="7" width="10.90625" customWidth="1"/>
    <col min="8" max="8" width="9.36328125" customWidth="1"/>
    <col min="9" max="9" width="13.54296875" customWidth="1"/>
    <col min="10" max="10" width="6.54296875" customWidth="1"/>
    <col min="13" max="13" width="38.453125" bestFit="1" customWidth="1"/>
    <col min="14" max="14" width="28.36328125" bestFit="1" customWidth="1"/>
    <col min="15" max="15" width="19.453125" customWidth="1"/>
    <col min="16" max="16" width="16.6328125" bestFit="1" customWidth="1"/>
    <col min="17" max="17" width="10" bestFit="1" customWidth="1"/>
  </cols>
  <sheetData>
    <row r="1" spans="1:18" ht="13" thickBot="1" x14ac:dyDescent="0.3">
      <c r="A1" s="77" t="s">
        <v>184</v>
      </c>
      <c r="D1" s="18"/>
    </row>
    <row r="2" spans="1:18" x14ac:dyDescent="0.25">
      <c r="N2" t="str">
        <f>CONCATENATE(L2," ",M2)</f>
        <v xml:space="preserve"> </v>
      </c>
    </row>
    <row r="3" spans="1:18" ht="13.5" thickBot="1" x14ac:dyDescent="0.35">
      <c r="B3" s="9" t="s">
        <v>109</v>
      </c>
      <c r="H3" s="32" t="s">
        <v>14</v>
      </c>
      <c r="I3" s="14"/>
      <c r="J3" s="29"/>
      <c r="K3" s="29"/>
      <c r="N3" t="str">
        <f>CONCATENATE(L3," ",M3)</f>
        <v xml:space="preserve"> </v>
      </c>
    </row>
    <row r="4" spans="1:18" ht="13.5" customHeight="1" thickBot="1" x14ac:dyDescent="0.3">
      <c r="B4" s="3" t="s">
        <v>4</v>
      </c>
      <c r="C4" s="18" t="b" cm="1">
        <f t="array" aca="1" ref="C4" ca="1">IF(ISNUMBER(INDIRECT(A1&amp;"!F17")),INDIRECT(A1&amp;"!F17"))</f>
        <v>0</v>
      </c>
      <c r="D4" s="3" t="s">
        <v>3</v>
      </c>
      <c r="E4" s="3"/>
      <c r="F4" s="3"/>
      <c r="G4" s="3"/>
      <c r="H4" s="32" t="s">
        <v>15</v>
      </c>
      <c r="I4" s="14" t="s">
        <v>16</v>
      </c>
      <c r="J4" s="29"/>
      <c r="K4" s="29"/>
      <c r="L4" s="32"/>
      <c r="M4" s="13" t="s">
        <v>17</v>
      </c>
      <c r="N4" s="13" t="str">
        <f>CONCATENATE(L4," ",M4)</f>
        <v xml:space="preserve"> grondsoort</v>
      </c>
      <c r="O4" s="14" t="s">
        <v>18</v>
      </c>
      <c r="Q4" s="33" t="s">
        <v>168</v>
      </c>
      <c r="R4" s="12" t="s">
        <v>169</v>
      </c>
    </row>
    <row r="5" spans="1:18" ht="13" thickBot="1" x14ac:dyDescent="0.3">
      <c r="B5" s="3" t="s">
        <v>5</v>
      </c>
      <c r="C5" s="18" t="str" cm="1">
        <f t="array" aca="1" ref="C5" ca="1">IF(ISNUMBER(INDIRECT(A1&amp;"!F18")),INDIRECT(A1&amp;"!F18"),"")</f>
        <v/>
      </c>
      <c r="D5" s="3" t="s">
        <v>3</v>
      </c>
      <c r="E5" s="3"/>
      <c r="F5" s="3"/>
      <c r="G5" s="3"/>
      <c r="H5" s="25" t="s">
        <v>1</v>
      </c>
      <c r="I5" s="26">
        <v>1</v>
      </c>
      <c r="J5" s="29"/>
      <c r="K5" s="29"/>
      <c r="L5" s="25"/>
      <c r="M5" s="29"/>
      <c r="N5" s="29"/>
      <c r="O5" s="26"/>
      <c r="Q5" s="41"/>
    </row>
    <row r="6" spans="1:18" ht="13" thickBot="1" x14ac:dyDescent="0.3">
      <c r="B6" s="4"/>
      <c r="C6" s="5"/>
      <c r="D6" s="4"/>
      <c r="E6" s="4"/>
      <c r="F6" s="3"/>
      <c r="G6" s="3"/>
      <c r="H6" s="27" t="s">
        <v>2</v>
      </c>
      <c r="I6" s="28">
        <f>3600*24</f>
        <v>86400</v>
      </c>
      <c r="J6" s="29"/>
      <c r="K6" s="29"/>
      <c r="L6" s="34" t="s">
        <v>60</v>
      </c>
      <c r="M6" s="29" t="s">
        <v>19</v>
      </c>
      <c r="N6" s="29" t="str">
        <f>CONCATENATE(L6," ",M6)</f>
        <v>01 zware klei</v>
      </c>
      <c r="O6" s="35">
        <v>1E-4</v>
      </c>
      <c r="Q6" s="30">
        <v>2.0000000000000001E-4</v>
      </c>
      <c r="R6" t="s">
        <v>170</v>
      </c>
    </row>
    <row r="7" spans="1:18" ht="13" thickBot="1" x14ac:dyDescent="0.3">
      <c r="B7" s="3" t="s">
        <v>100</v>
      </c>
      <c r="C7" s="18" cm="1">
        <f t="array" aca="1" ref="C7" ca="1">INDIRECT(A1&amp;"!F25")</f>
        <v>0</v>
      </c>
      <c r="D7" s="3" t="s">
        <v>101</v>
      </c>
      <c r="E7" s="3"/>
      <c r="F7" s="3"/>
      <c r="G7" s="3"/>
      <c r="L7" s="34" t="s">
        <v>61</v>
      </c>
      <c r="M7" s="29" t="s">
        <v>20</v>
      </c>
      <c r="N7" s="29" t="str">
        <f t="shared" ref="N7:N42" si="0">CONCATENATE(L7," ",M7)</f>
        <v>02 potklei</v>
      </c>
      <c r="O7" s="35">
        <v>1E-3</v>
      </c>
      <c r="Q7" s="30">
        <v>2.0000000000000001E-4</v>
      </c>
      <c r="R7" t="s">
        <v>170</v>
      </c>
    </row>
    <row r="8" spans="1:18" ht="13" thickBot="1" x14ac:dyDescent="0.3">
      <c r="B8" s="6" t="s">
        <v>6</v>
      </c>
      <c r="C8" s="11" t="str" cm="1">
        <f t="array" aca="1" ref="C8" ca="1">IF(ISBLANK(INDIRECT(A1&amp;"!F27")),"",INDIRECT(A1&amp;"!F27"))</f>
        <v/>
      </c>
      <c r="D8" s="6"/>
      <c r="E8" s="6"/>
      <c r="F8" s="15"/>
      <c r="G8" s="6"/>
      <c r="L8" s="34" t="s">
        <v>62</v>
      </c>
      <c r="M8" s="29" t="s">
        <v>21</v>
      </c>
      <c r="N8" s="29" t="str">
        <f t="shared" si="0"/>
        <v>03 matig zware klei</v>
      </c>
      <c r="O8" s="35">
        <v>0.01</v>
      </c>
      <c r="Q8" s="30">
        <v>0.02</v>
      </c>
      <c r="R8" t="s">
        <v>172</v>
      </c>
    </row>
    <row r="9" spans="1:18" ht="13.5" thickBot="1" x14ac:dyDescent="0.35">
      <c r="B9" s="6" t="s">
        <v>0</v>
      </c>
      <c r="C9" s="19" t="str" cm="1">
        <f t="array" aca="1" ref="C9" ca="1">IF(ISBLANK(INDIRECT(A1&amp;"!F28")),"",INDIRECT(A1&amp;"!F28"))</f>
        <v/>
      </c>
      <c r="D9" s="20" t="str" cm="1">
        <f t="array" aca="1" ref="D9" ca="1">INDIRECT(A1&amp;"!G28")</f>
        <v>m/d</v>
      </c>
      <c r="E9" s="15" t="s">
        <v>13</v>
      </c>
      <c r="F9" s="46" t="e">
        <f ca="1">IF(k_m_d&lt;&gt;"",k_m_d*(IF(D9="m/d",1,86400)),LOOKUP(sediment_type,N6:N42,O6:O42))</f>
        <v>#N/A</v>
      </c>
      <c r="G9" s="47" t="s">
        <v>1</v>
      </c>
      <c r="H9" s="33" t="s">
        <v>102</v>
      </c>
      <c r="I9" s="33" t="s">
        <v>102</v>
      </c>
      <c r="L9" s="34" t="s">
        <v>63</v>
      </c>
      <c r="M9" s="29" t="s">
        <v>22</v>
      </c>
      <c r="N9" s="29" t="str">
        <f t="shared" si="0"/>
        <v>04 zandige klei</v>
      </c>
      <c r="O9" s="35">
        <v>0.05</v>
      </c>
      <c r="Q9" s="30">
        <v>7.0000000000000007E-2</v>
      </c>
      <c r="R9" t="s">
        <v>171</v>
      </c>
    </row>
    <row r="10" spans="1:18" ht="13.5" thickBot="1" x14ac:dyDescent="0.35">
      <c r="B10" s="6" t="s">
        <v>117</v>
      </c>
      <c r="C10" s="18" t="str" cm="1">
        <f t="array" aca="1" ref="C10" ca="1">IF(ISBLANK(INDIRECT(A1&amp;"!F29")),"",INDIRECT(A1&amp;"!F29"))</f>
        <v/>
      </c>
      <c r="D10" s="50"/>
      <c r="E10" s="15"/>
      <c r="F10" s="46" t="e">
        <f ca="1">IF(sy_input&lt;&gt;"",sy_input,LOOKUP(sediment_type,N6:N42,Q6:Q42))</f>
        <v>#N/A</v>
      </c>
      <c r="G10" s="47"/>
      <c r="H10" s="25" t="s">
        <v>10</v>
      </c>
      <c r="I10" s="41"/>
      <c r="L10" s="34" t="s">
        <v>64</v>
      </c>
      <c r="M10" s="29" t="s">
        <v>23</v>
      </c>
      <c r="N10" s="29" t="str">
        <f t="shared" si="0"/>
        <v>05 keileem</v>
      </c>
      <c r="O10" s="35">
        <v>0.05</v>
      </c>
      <c r="Q10" s="74">
        <v>0.03</v>
      </c>
      <c r="R10" t="s">
        <v>183</v>
      </c>
    </row>
    <row r="11" spans="1:18" ht="13" thickBot="1" x14ac:dyDescent="0.3">
      <c r="C11" s="2"/>
      <c r="H11" s="27" t="s">
        <v>12</v>
      </c>
      <c r="I11" s="30" t="s">
        <v>110</v>
      </c>
      <c r="L11" s="34" t="s">
        <v>65</v>
      </c>
      <c r="M11" s="29" t="s">
        <v>24</v>
      </c>
      <c r="N11" s="29" t="str">
        <f t="shared" si="0"/>
        <v>06 veen</v>
      </c>
      <c r="O11" s="35">
        <v>0.01</v>
      </c>
      <c r="P11" t="s">
        <v>25</v>
      </c>
      <c r="Q11" s="73">
        <v>0.2</v>
      </c>
    </row>
    <row r="12" spans="1:18" ht="13" thickBot="1" x14ac:dyDescent="0.3">
      <c r="B12" s="7" t="s">
        <v>11</v>
      </c>
      <c r="C12" s="21" cm="1">
        <f t="array" aca="1" ref="C12" ca="1">INDIRECT(A1&amp;"!O16")</f>
        <v>0</v>
      </c>
      <c r="D12" s="7" t="str" cm="1">
        <f t="array" aca="1" ref="D12" ca="1">INDIRECT(A1&amp;"!P16")</f>
        <v>mTAW</v>
      </c>
      <c r="E12" s="16" t="s">
        <v>13</v>
      </c>
      <c r="F12" s="8">
        <f>0</f>
        <v>0</v>
      </c>
      <c r="G12" s="7" t="s">
        <v>12</v>
      </c>
      <c r="I12" s="31" t="s">
        <v>107</v>
      </c>
      <c r="L12" s="34" t="s">
        <v>66</v>
      </c>
      <c r="M12" s="29" t="s">
        <v>26</v>
      </c>
      <c r="N12" s="29" t="str">
        <f t="shared" si="0"/>
        <v>07 kleiig veen</v>
      </c>
      <c r="O12" s="35">
        <v>5.0000000000000001E-3</v>
      </c>
      <c r="Q12" s="73">
        <v>0.2</v>
      </c>
    </row>
    <row r="13" spans="1:18" ht="13" thickBot="1" x14ac:dyDescent="0.3">
      <c r="B13" s="7" t="s">
        <v>99</v>
      </c>
      <c r="C13" s="21" cm="1">
        <f t="array" aca="1" ref="C13" ca="1">INDIRECT(A1&amp;"!O18")</f>
        <v>0</v>
      </c>
      <c r="D13" s="21" t="str" cm="1">
        <f t="array" aca="1" ref="D13" ca="1">INDIRECT(A1&amp;"!P18")</f>
        <v>m-mv</v>
      </c>
      <c r="E13" s="16" t="s">
        <v>13</v>
      </c>
      <c r="F13" s="8">
        <f ca="1">IF(D13="mTAW",maaiveld-C13,C13)</f>
        <v>0</v>
      </c>
      <c r="G13" s="7" t="s">
        <v>12</v>
      </c>
      <c r="L13" s="34" t="s">
        <v>67</v>
      </c>
      <c r="M13" s="29" t="s">
        <v>27</v>
      </c>
      <c r="N13" s="29" t="str">
        <f t="shared" si="0"/>
        <v>08 sterk zandig veen</v>
      </c>
      <c r="O13" s="35">
        <v>0.05</v>
      </c>
      <c r="Q13" s="73">
        <v>0.2</v>
      </c>
    </row>
    <row r="14" spans="1:18" ht="13" thickBot="1" x14ac:dyDescent="0.3">
      <c r="B14" s="7" t="s">
        <v>108</v>
      </c>
      <c r="C14" s="21" cm="1">
        <f t="array" aca="1" ref="C14" ca="1">INDIRECT(A1&amp;"!F19")</f>
        <v>0</v>
      </c>
      <c r="D14" s="21" t="str" cm="1">
        <f t="array" aca="1" ref="D14" ca="1">INDIRECT(A1&amp;"!G19")</f>
        <v>m-mv</v>
      </c>
      <c r="E14" s="16" t="s">
        <v>13</v>
      </c>
      <c r="F14" s="8">
        <f ca="1">IF(D14="mTAW",maaiveld-C14,C14)</f>
        <v>0</v>
      </c>
      <c r="G14" s="7" t="s">
        <v>12</v>
      </c>
      <c r="H14" s="29"/>
      <c r="I14" s="29"/>
      <c r="J14" s="29"/>
      <c r="L14" s="34" t="s">
        <v>68</v>
      </c>
      <c r="M14" s="29" t="s">
        <v>28</v>
      </c>
      <c r="N14" s="29" t="str">
        <f t="shared" si="0"/>
        <v>09 leem/löss</v>
      </c>
      <c r="O14" s="35">
        <v>0.05</v>
      </c>
      <c r="Q14" s="30">
        <v>0.18</v>
      </c>
      <c r="R14" t="s">
        <v>173</v>
      </c>
    </row>
    <row r="15" spans="1:18" ht="13" thickBot="1" x14ac:dyDescent="0.3">
      <c r="B15" s="7" t="s">
        <v>7</v>
      </c>
      <c r="C15" s="21" cm="1">
        <f t="array" aca="1" ref="C15" ca="1">INDIRECT(A1&amp;"!F24")</f>
        <v>0</v>
      </c>
      <c r="D15" s="21" t="str" cm="1">
        <f t="array" aca="1" ref="D15" ca="1">INDIRECT(A1&amp;"!G24")</f>
        <v>m-mv</v>
      </c>
      <c r="E15" s="16" t="s">
        <v>13</v>
      </c>
      <c r="F15" s="8">
        <f ca="1">IF(D15="mTAW",maaiveld-C15,C15)</f>
        <v>0</v>
      </c>
      <c r="G15" s="7" t="s">
        <v>12</v>
      </c>
      <c r="H15" s="39"/>
      <c r="I15" s="39"/>
      <c r="J15" s="39"/>
      <c r="L15" s="34" t="s">
        <v>69</v>
      </c>
      <c r="M15" s="29" t="s">
        <v>29</v>
      </c>
      <c r="N15" s="29" t="str">
        <f t="shared" si="0"/>
        <v>10 zandige leem</v>
      </c>
      <c r="O15" s="35">
        <v>0.3</v>
      </c>
      <c r="Q15" s="30">
        <v>0.19</v>
      </c>
      <c r="R15" t="s">
        <v>174</v>
      </c>
    </row>
    <row r="16" spans="1:18" ht="13.5" thickBot="1" x14ac:dyDescent="0.35">
      <c r="B16" s="7" t="s">
        <v>7</v>
      </c>
      <c r="C16" s="44">
        <f ca="1">F15-F13</f>
        <v>0</v>
      </c>
      <c r="D16" s="45" t="str">
        <f ca="1">IF(verlaging&lt;=0,"negatieve verlaging: pas peilen aan!","m")</f>
        <v>negatieve verlaging: pas peilen aan!</v>
      </c>
      <c r="E16" s="7"/>
      <c r="F16" s="7"/>
      <c r="G16" s="7"/>
      <c r="H16" s="39"/>
      <c r="I16" s="39"/>
      <c r="J16" s="39"/>
      <c r="L16" s="34" t="s">
        <v>70</v>
      </c>
      <c r="M16" s="29" t="s">
        <v>30</v>
      </c>
      <c r="N16" s="29" t="str">
        <f t="shared" si="0"/>
        <v>11 lichte zavel</v>
      </c>
      <c r="O16" s="35">
        <v>0.5</v>
      </c>
      <c r="Q16" s="74">
        <v>0.1</v>
      </c>
      <c r="R16" t="s">
        <v>175</v>
      </c>
    </row>
    <row r="17" spans="2:18" ht="13" thickBot="1" x14ac:dyDescent="0.3">
      <c r="B17" s="7" t="s">
        <v>104</v>
      </c>
      <c r="C17" s="21" cm="1">
        <f t="array" aca="1" ref="C17" ca="1">INDIRECT(A1&amp;"!F26")</f>
        <v>0</v>
      </c>
      <c r="D17" s="21" t="str" cm="1">
        <f t="array" aca="1" ref="D17" ca="1">INDIRECT(A1&amp;"!G26")</f>
        <v>m-mv</v>
      </c>
      <c r="E17" s="16" t="s">
        <v>13</v>
      </c>
      <c r="F17" s="8">
        <f ca="1">IF(D17="mTAW",maaiveld-C17,C17)</f>
        <v>0</v>
      </c>
      <c r="G17" s="7" t="s">
        <v>12</v>
      </c>
      <c r="H17" s="39"/>
      <c r="I17" s="39"/>
      <c r="J17" s="39"/>
      <c r="L17" s="34" t="s">
        <v>71</v>
      </c>
      <c r="M17" s="29" t="s">
        <v>43</v>
      </c>
      <c r="N17" s="29" t="str">
        <f t="shared" si="0"/>
        <v>12 uiterst fijn zand (kleiig)</v>
      </c>
      <c r="O17" s="35">
        <v>0.5</v>
      </c>
      <c r="Q17" s="74">
        <v>0.1</v>
      </c>
      <c r="R17" t="s">
        <v>175</v>
      </c>
    </row>
    <row r="18" spans="2:18" ht="13" thickBot="1" x14ac:dyDescent="0.3">
      <c r="B18" s="7" t="s">
        <v>98</v>
      </c>
      <c r="C18" s="21" cm="1">
        <f t="array" aca="1" ref="C18" ca="1">INDIRECT(A1&amp;"!F30")</f>
        <v>0</v>
      </c>
      <c r="D18" s="21" t="str" cm="1">
        <f t="array" aca="1" ref="D18" ca="1">INDIRECT(A1&amp;"!G30")</f>
        <v>m-mv</v>
      </c>
      <c r="E18" s="16" t="s">
        <v>13</v>
      </c>
      <c r="F18" s="8">
        <f ca="1">IF(D18="mTAW",maaiveld-C18,C18)</f>
        <v>0</v>
      </c>
      <c r="G18" s="7" t="s">
        <v>12</v>
      </c>
      <c r="H18" s="39"/>
      <c r="I18" s="39"/>
      <c r="J18" s="39"/>
      <c r="L18" s="34" t="s">
        <v>72</v>
      </c>
      <c r="M18" s="29" t="s">
        <v>42</v>
      </c>
      <c r="N18" s="29" t="str">
        <f t="shared" si="0"/>
        <v>13 uiterst fijn zand (zwak kleiig)</v>
      </c>
      <c r="O18" s="35">
        <v>2</v>
      </c>
      <c r="Q18" s="74">
        <v>0.1</v>
      </c>
      <c r="R18" t="s">
        <v>175</v>
      </c>
    </row>
    <row r="19" spans="2:18" x14ac:dyDescent="0.25">
      <c r="B19" s="7" t="s">
        <v>105</v>
      </c>
      <c r="C19" s="22">
        <f ca="1">MIN(F17,F18)-F13</f>
        <v>0</v>
      </c>
      <c r="D19" s="7" t="s">
        <v>106</v>
      </c>
      <c r="E19" s="7"/>
      <c r="F19" s="7"/>
      <c r="G19" s="7"/>
      <c r="H19" s="39"/>
      <c r="I19" s="39"/>
      <c r="J19" s="39"/>
      <c r="L19" s="34" t="s">
        <v>73</v>
      </c>
      <c r="M19" s="29" t="s">
        <v>47</v>
      </c>
      <c r="N19" s="29" t="str">
        <f t="shared" si="0"/>
        <v>14 uiterst fijn zand (zuiver)</v>
      </c>
      <c r="O19" s="35">
        <v>3</v>
      </c>
      <c r="Q19" s="74">
        <v>0.1</v>
      </c>
      <c r="R19" t="s">
        <v>175</v>
      </c>
    </row>
    <row r="20" spans="2:18" x14ac:dyDescent="0.25">
      <c r="B20" s="7" t="s">
        <v>118</v>
      </c>
      <c r="C20" s="22">
        <f ca="1">Basis-F13</f>
        <v>0</v>
      </c>
      <c r="D20" s="7" t="s">
        <v>3</v>
      </c>
      <c r="E20" s="7"/>
      <c r="F20" s="7"/>
      <c r="G20" s="7"/>
      <c r="H20" s="39"/>
      <c r="I20" s="39"/>
      <c r="J20" s="39"/>
      <c r="L20" s="34" t="s">
        <v>74</v>
      </c>
      <c r="M20" s="29" t="s">
        <v>45</v>
      </c>
      <c r="N20" s="29" t="str">
        <f t="shared" si="0"/>
        <v>15 zeer fijn zand (kleiig)</v>
      </c>
      <c r="O20" s="35">
        <v>1</v>
      </c>
      <c r="Q20" s="74">
        <v>0.21</v>
      </c>
      <c r="R20" t="s">
        <v>176</v>
      </c>
    </row>
    <row r="21" spans="2:18" ht="13.5" customHeight="1" x14ac:dyDescent="0.25">
      <c r="B21" s="7" t="s">
        <v>120</v>
      </c>
      <c r="C21" s="23">
        <v>0.05</v>
      </c>
      <c r="D21" s="7"/>
      <c r="E21" s="7"/>
      <c r="F21" s="7"/>
      <c r="G21" s="7"/>
      <c r="H21" s="39"/>
      <c r="I21" s="39"/>
      <c r="J21" s="39"/>
      <c r="L21" s="34" t="s">
        <v>75</v>
      </c>
      <c r="M21" s="29" t="s">
        <v>44</v>
      </c>
      <c r="N21" s="29" t="str">
        <f t="shared" si="0"/>
        <v>16 zeer fijn zand (zwak kleiig)</v>
      </c>
      <c r="O21" s="35">
        <v>4</v>
      </c>
      <c r="Q21" s="74">
        <v>0.21</v>
      </c>
      <c r="R21" t="s">
        <v>176</v>
      </c>
    </row>
    <row r="22" spans="2:18" x14ac:dyDescent="0.25">
      <c r="B22" s="7"/>
      <c r="C22" s="65"/>
      <c r="D22" s="7"/>
      <c r="E22" s="16"/>
      <c r="F22" s="42"/>
      <c r="G22" s="7"/>
      <c r="H22" s="59"/>
      <c r="I22" s="39"/>
      <c r="J22" s="39"/>
      <c r="L22" s="34" t="s">
        <v>76</v>
      </c>
      <c r="M22" s="29" t="s">
        <v>48</v>
      </c>
      <c r="N22" s="29" t="str">
        <f t="shared" si="0"/>
        <v>17 zeer fijn zand (zuiver)</v>
      </c>
      <c r="O22" s="35">
        <v>6</v>
      </c>
      <c r="Q22" s="74">
        <v>0.21</v>
      </c>
      <c r="R22" t="s">
        <v>176</v>
      </c>
    </row>
    <row r="23" spans="2:18" ht="12" customHeight="1" x14ac:dyDescent="0.25">
      <c r="B23" s="42" t="s">
        <v>113</v>
      </c>
      <c r="C23" s="64" t="str">
        <f ca="1">IF(OR(ISBLANK(breedte),ISBLANK(lengte),ISBLANK(duur),ISBLANK(doorlatendheid),ISBLANK(F18),ISBLANK(F13),ISBLANK(F14),ISBLANK(F15),ISBLANK(F17),ISBLANK(OpAfstand)),"vul input aan in gele cellen","OK")</f>
        <v>OK</v>
      </c>
      <c r="H23" s="29"/>
      <c r="I23" s="39"/>
      <c r="J23" s="39"/>
      <c r="L23" s="34" t="s">
        <v>77</v>
      </c>
      <c r="M23" s="29" t="s">
        <v>50</v>
      </c>
      <c r="N23" s="29" t="str">
        <f t="shared" si="0"/>
        <v>18 matig fijn zand (kleiig)</v>
      </c>
      <c r="O23" s="35">
        <v>3</v>
      </c>
      <c r="Q23" s="74">
        <v>0.28000000000000003</v>
      </c>
      <c r="R23" t="s">
        <v>177</v>
      </c>
    </row>
    <row r="24" spans="2:18" ht="12" customHeight="1" x14ac:dyDescent="0.25">
      <c r="B24" s="42" t="s">
        <v>111</v>
      </c>
      <c r="C24" s="64" t="str" cm="1">
        <f t="array" aca="1" ref="C24" ca="1">IF(INDIRECT(A1&amp;"!N21")="","OK","zie opmerkingen input tabblad")</f>
        <v>zie opmerkingen input tabblad</v>
      </c>
      <c r="L24" s="34" t="s">
        <v>78</v>
      </c>
      <c r="M24" s="29" t="s">
        <v>49</v>
      </c>
      <c r="N24" s="29" t="str">
        <f t="shared" si="0"/>
        <v>19 matig fijn zand (zwak kleiig)</v>
      </c>
      <c r="O24" s="35">
        <v>10</v>
      </c>
      <c r="Q24" s="74">
        <v>0.28000000000000003</v>
      </c>
      <c r="R24" t="s">
        <v>177</v>
      </c>
    </row>
    <row r="25" spans="2:18" x14ac:dyDescent="0.25">
      <c r="B25" s="42" t="s">
        <v>112</v>
      </c>
      <c r="C25" s="64" t="str">
        <f ca="1">IF(AND(C23="OK",C24="OK"),"OK","controleer input")</f>
        <v>controleer input</v>
      </c>
      <c r="L25" s="34" t="s">
        <v>79</v>
      </c>
      <c r="M25" s="29" t="s">
        <v>46</v>
      </c>
      <c r="N25" s="29" t="str">
        <f t="shared" si="0"/>
        <v>20 matig fijn zand (zuiver)</v>
      </c>
      <c r="O25" s="35">
        <v>15</v>
      </c>
      <c r="Q25" s="74">
        <v>0.28000000000000003</v>
      </c>
      <c r="R25" t="s">
        <v>177</v>
      </c>
    </row>
    <row r="26" spans="2:18" ht="13" x14ac:dyDescent="0.3">
      <c r="B26" s="9" t="s">
        <v>8</v>
      </c>
      <c r="C26" s="1"/>
      <c r="L26" s="34" t="s">
        <v>80</v>
      </c>
      <c r="M26" s="29" t="s">
        <v>52</v>
      </c>
      <c r="N26" s="29" t="str">
        <f t="shared" si="0"/>
        <v>21 matig grof zand (kleiig)</v>
      </c>
      <c r="O26" s="35">
        <v>5</v>
      </c>
      <c r="Q26" s="74">
        <v>0.32</v>
      </c>
      <c r="R26" t="s">
        <v>178</v>
      </c>
    </row>
    <row r="27" spans="2:18" x14ac:dyDescent="0.25">
      <c r="B27" s="51" t="s">
        <v>114</v>
      </c>
      <c r="C27" s="52"/>
      <c r="D27" s="52"/>
      <c r="E27" s="52"/>
      <c r="F27" s="10"/>
      <c r="G27" s="10"/>
      <c r="L27" s="34" t="s">
        <v>81</v>
      </c>
      <c r="M27" s="29" t="s">
        <v>51</v>
      </c>
      <c r="N27" s="29" t="str">
        <f t="shared" si="0"/>
        <v>22 matig grof zand (zwak kleiig)</v>
      </c>
      <c r="O27" s="35">
        <v>20</v>
      </c>
      <c r="P27" s="17"/>
      <c r="Q27" s="74">
        <v>0.32</v>
      </c>
      <c r="R27" t="s">
        <v>178</v>
      </c>
    </row>
    <row r="28" spans="2:18" x14ac:dyDescent="0.25">
      <c r="B28" s="52" t="s">
        <v>115</v>
      </c>
      <c r="C28" s="52" t="s">
        <v>119</v>
      </c>
      <c r="D28" s="52" t="s">
        <v>116</v>
      </c>
      <c r="E28" s="52" t="s">
        <v>121</v>
      </c>
      <c r="F28" s="10"/>
      <c r="G28" s="10"/>
      <c r="L28" s="34" t="s">
        <v>82</v>
      </c>
      <c r="M28" s="29" t="s">
        <v>59</v>
      </c>
      <c r="N28" s="29" t="str">
        <f t="shared" si="0"/>
        <v>23 matig grof zand (zuiver)</v>
      </c>
      <c r="O28" s="35">
        <v>30</v>
      </c>
      <c r="P28" s="17"/>
      <c r="Q28" s="74">
        <v>0.32</v>
      </c>
      <c r="R28" t="s">
        <v>178</v>
      </c>
    </row>
    <row r="29" spans="2:18" x14ac:dyDescent="0.25">
      <c r="B29" s="52">
        <v>1</v>
      </c>
      <c r="C29" s="53" t="e">
        <f t="shared" ref="C29:C49" ca="1" si="1">2*InvErf/(Berging/(doorlatendheid*Dikte*B29))^0.5</f>
        <v>#DIV/0!</v>
      </c>
      <c r="D29" s="53" t="e">
        <f t="shared" ref="D29:D48" ca="1" si="2">verlaging*SQRT((Berging*doorlatendheid*(Dikte))/(PI()*B29))*2*lengte</f>
        <v>#N/A</v>
      </c>
      <c r="E29" s="53" t="e">
        <f ca="1">-_xlfn.NORM.S.INV((OpAfstand/verlaging)/2)/SQRT(2)</f>
        <v>#DIV/0!</v>
      </c>
      <c r="F29" s="10"/>
      <c r="G29" s="10"/>
      <c r="L29" s="34" t="s">
        <v>83</v>
      </c>
      <c r="M29" s="29" t="s">
        <v>55</v>
      </c>
      <c r="N29" s="29" t="str">
        <f t="shared" si="0"/>
        <v>24 zeer grof zand (kleiig)</v>
      </c>
      <c r="O29" s="35">
        <v>10</v>
      </c>
      <c r="P29" s="17"/>
      <c r="Q29" s="74">
        <v>0.35</v>
      </c>
      <c r="R29" t="s">
        <v>179</v>
      </c>
    </row>
    <row r="30" spans="2:18" x14ac:dyDescent="0.25">
      <c r="B30" s="52">
        <f t="shared" ref="B30:B48" ca="1" si="3">B29+duur/20</f>
        <v>1</v>
      </c>
      <c r="C30" s="53" t="e">
        <f t="shared" ca="1" si="1"/>
        <v>#DIV/0!</v>
      </c>
      <c r="D30" s="53" t="e">
        <f t="shared" ca="1" si="2"/>
        <v>#N/A</v>
      </c>
      <c r="E30" s="52"/>
      <c r="F30" s="10"/>
      <c r="G30" s="10"/>
      <c r="H30" s="29"/>
      <c r="L30" s="34" t="s">
        <v>84</v>
      </c>
      <c r="M30" s="29" t="s">
        <v>54</v>
      </c>
      <c r="N30" s="29" t="str">
        <f t="shared" si="0"/>
        <v>25 zeer grof zand (zwak kleiig)</v>
      </c>
      <c r="O30" s="35">
        <v>35</v>
      </c>
      <c r="P30" s="17"/>
      <c r="Q30" s="74">
        <v>0.35</v>
      </c>
      <c r="R30" t="s">
        <v>179</v>
      </c>
    </row>
    <row r="31" spans="2:18" ht="18.75" customHeight="1" x14ac:dyDescent="0.25">
      <c r="B31" s="52">
        <f t="shared" ca="1" si="3"/>
        <v>1</v>
      </c>
      <c r="C31" s="53" t="e">
        <f t="shared" ca="1" si="1"/>
        <v>#DIV/0!</v>
      </c>
      <c r="D31" s="53" t="e">
        <f t="shared" ca="1" si="2"/>
        <v>#N/A</v>
      </c>
      <c r="E31" s="52"/>
      <c r="F31" s="10"/>
      <c r="G31" s="10"/>
      <c r="H31" s="29"/>
      <c r="L31" s="34" t="s">
        <v>85</v>
      </c>
      <c r="M31" s="29" t="s">
        <v>53</v>
      </c>
      <c r="N31" s="29" t="str">
        <f t="shared" si="0"/>
        <v>26 zeer grof zand (zuiver)</v>
      </c>
      <c r="O31" s="35">
        <v>55</v>
      </c>
      <c r="P31" s="17"/>
      <c r="Q31" s="74">
        <v>0.35</v>
      </c>
      <c r="R31" t="s">
        <v>179</v>
      </c>
    </row>
    <row r="32" spans="2:18" x14ac:dyDescent="0.25">
      <c r="B32" s="52">
        <f t="shared" ca="1" si="3"/>
        <v>1</v>
      </c>
      <c r="C32" s="53" t="e">
        <f t="shared" ca="1" si="1"/>
        <v>#DIV/0!</v>
      </c>
      <c r="D32" s="53" t="e">
        <f t="shared" ca="1" si="2"/>
        <v>#N/A</v>
      </c>
      <c r="E32" s="52"/>
      <c r="F32" s="10"/>
      <c r="G32" s="10"/>
      <c r="H32" s="29"/>
      <c r="L32" s="34" t="s">
        <v>86</v>
      </c>
      <c r="M32" s="29" t="s">
        <v>58</v>
      </c>
      <c r="N32" s="29" t="str">
        <f t="shared" si="0"/>
        <v>27 uiterst grof zand (kleiig)</v>
      </c>
      <c r="O32" s="35">
        <v>50</v>
      </c>
      <c r="P32" s="17"/>
      <c r="Q32" s="74">
        <v>0.35</v>
      </c>
      <c r="R32" t="s">
        <v>180</v>
      </c>
    </row>
    <row r="33" spans="2:18" x14ac:dyDescent="0.25">
      <c r="B33" s="52">
        <f t="shared" ca="1" si="3"/>
        <v>1</v>
      </c>
      <c r="C33" s="53" t="e">
        <f t="shared" ca="1" si="1"/>
        <v>#DIV/0!</v>
      </c>
      <c r="D33" s="53" t="e">
        <f t="shared" ca="1" si="2"/>
        <v>#N/A</v>
      </c>
      <c r="E33" s="52"/>
      <c r="F33" s="10"/>
      <c r="G33" s="10"/>
      <c r="H33" s="29"/>
      <c r="L33" s="34" t="s">
        <v>87</v>
      </c>
      <c r="M33" s="29" t="s">
        <v>57</v>
      </c>
      <c r="N33" s="29" t="str">
        <f t="shared" si="0"/>
        <v>28 uiterst grof zand (zwak kleiig)</v>
      </c>
      <c r="O33" s="35">
        <v>150</v>
      </c>
      <c r="P33" s="17"/>
      <c r="Q33" s="74">
        <v>0.35</v>
      </c>
      <c r="R33" t="s">
        <v>180</v>
      </c>
    </row>
    <row r="34" spans="2:18" x14ac:dyDescent="0.25">
      <c r="B34" s="52">
        <f t="shared" ca="1" si="3"/>
        <v>1</v>
      </c>
      <c r="C34" s="53" t="e">
        <f t="shared" ca="1" si="1"/>
        <v>#DIV/0!</v>
      </c>
      <c r="D34" s="53" t="e">
        <f t="shared" ca="1" si="2"/>
        <v>#N/A</v>
      </c>
      <c r="E34" s="52"/>
      <c r="F34" s="10"/>
      <c r="G34" s="10"/>
      <c r="H34" s="29"/>
      <c r="L34" s="34" t="s">
        <v>88</v>
      </c>
      <c r="M34" s="29" t="s">
        <v>56</v>
      </c>
      <c r="N34" s="29" t="str">
        <f t="shared" si="0"/>
        <v>29 uiterst grof zand (zuiver)</v>
      </c>
      <c r="O34" s="35">
        <v>250</v>
      </c>
      <c r="P34" s="17"/>
      <c r="Q34" s="74">
        <v>0.35</v>
      </c>
      <c r="R34" t="s">
        <v>180</v>
      </c>
    </row>
    <row r="35" spans="2:18" x14ac:dyDescent="0.25">
      <c r="B35" s="52">
        <f t="shared" ca="1" si="3"/>
        <v>1</v>
      </c>
      <c r="C35" s="53" t="e">
        <f t="shared" ca="1" si="1"/>
        <v>#DIV/0!</v>
      </c>
      <c r="D35" s="53" t="e">
        <f t="shared" ca="1" si="2"/>
        <v>#N/A</v>
      </c>
      <c r="E35" s="52"/>
      <c r="F35" s="10"/>
      <c r="G35" s="10"/>
      <c r="H35" s="29"/>
      <c r="L35" s="34" t="s">
        <v>89</v>
      </c>
      <c r="M35" s="29" t="s">
        <v>31</v>
      </c>
      <c r="N35" s="29" t="str">
        <f t="shared" si="0"/>
        <v>30 teelaarde</v>
      </c>
      <c r="O35" s="35">
        <v>5</v>
      </c>
      <c r="P35" s="17"/>
      <c r="Q35" s="73">
        <v>0.2</v>
      </c>
    </row>
    <row r="36" spans="2:18" ht="13.5" customHeight="1" x14ac:dyDescent="0.25">
      <c r="B36" s="52">
        <f t="shared" ca="1" si="3"/>
        <v>1</v>
      </c>
      <c r="C36" s="53" t="e">
        <f t="shared" ca="1" si="1"/>
        <v>#DIV/0!</v>
      </c>
      <c r="D36" s="53" t="e">
        <f t="shared" ca="1" si="2"/>
        <v>#N/A</v>
      </c>
      <c r="E36" s="52"/>
      <c r="F36" s="10"/>
      <c r="G36" s="10"/>
      <c r="H36" s="29"/>
      <c r="L36" s="34" t="s">
        <v>90</v>
      </c>
      <c r="M36" s="29" t="s">
        <v>32</v>
      </c>
      <c r="N36" s="29" t="str">
        <f t="shared" si="0"/>
        <v>31 schelpen</v>
      </c>
      <c r="O36" s="35">
        <v>30</v>
      </c>
      <c r="P36" s="17"/>
      <c r="Q36" s="73">
        <v>0.2</v>
      </c>
    </row>
    <row r="37" spans="2:18" x14ac:dyDescent="0.25">
      <c r="B37" s="52">
        <f t="shared" ca="1" si="3"/>
        <v>1</v>
      </c>
      <c r="C37" s="53" t="e">
        <f t="shared" ca="1" si="1"/>
        <v>#DIV/0!</v>
      </c>
      <c r="D37" s="53" t="e">
        <f t="shared" ca="1" si="2"/>
        <v>#N/A</v>
      </c>
      <c r="E37" s="52"/>
      <c r="F37" s="10"/>
      <c r="G37" s="10"/>
      <c r="H37" s="29"/>
      <c r="L37" s="34" t="s">
        <v>91</v>
      </c>
      <c r="M37" s="29" t="s">
        <v>33</v>
      </c>
      <c r="N37" s="29" t="str">
        <f t="shared" si="0"/>
        <v>32 duinzand</v>
      </c>
      <c r="O37" s="35">
        <v>7</v>
      </c>
      <c r="P37" s="17"/>
      <c r="Q37" s="73">
        <v>0.2</v>
      </c>
    </row>
    <row r="38" spans="2:18" x14ac:dyDescent="0.25">
      <c r="B38" s="52">
        <f t="shared" ca="1" si="3"/>
        <v>1</v>
      </c>
      <c r="C38" s="53" t="e">
        <f t="shared" ca="1" si="1"/>
        <v>#DIV/0!</v>
      </c>
      <c r="D38" s="53" t="e">
        <f t="shared" ca="1" si="2"/>
        <v>#N/A</v>
      </c>
      <c r="E38" s="52"/>
      <c r="F38" s="10"/>
      <c r="G38" s="10"/>
      <c r="H38" s="29"/>
      <c r="L38" s="34" t="s">
        <v>92</v>
      </c>
      <c r="M38" s="29" t="s">
        <v>34</v>
      </c>
      <c r="N38" s="29" t="str">
        <f t="shared" si="0"/>
        <v>33 grof zand</v>
      </c>
      <c r="O38" s="35">
        <v>30</v>
      </c>
      <c r="P38" s="17"/>
      <c r="Q38" s="74">
        <v>0.32</v>
      </c>
      <c r="R38" t="s">
        <v>178</v>
      </c>
    </row>
    <row r="39" spans="2:18" x14ac:dyDescent="0.25">
      <c r="B39" s="52">
        <f t="shared" ca="1" si="3"/>
        <v>1</v>
      </c>
      <c r="C39" s="53" t="e">
        <f t="shared" ca="1" si="1"/>
        <v>#DIV/0!</v>
      </c>
      <c r="D39" s="53" t="e">
        <f t="shared" ca="1" si="2"/>
        <v>#N/A</v>
      </c>
      <c r="E39" s="52"/>
      <c r="F39" s="10"/>
      <c r="G39" s="10"/>
      <c r="H39" s="29"/>
      <c r="L39" s="34" t="s">
        <v>93</v>
      </c>
      <c r="M39" s="29" t="s">
        <v>35</v>
      </c>
      <c r="N39" s="29" t="str">
        <f t="shared" si="0"/>
        <v>34 zeer grof zand</v>
      </c>
      <c r="O39" s="35">
        <v>80</v>
      </c>
      <c r="Q39" s="74">
        <v>0.35</v>
      </c>
      <c r="R39" t="s">
        <v>180</v>
      </c>
    </row>
    <row r="40" spans="2:18" x14ac:dyDescent="0.25">
      <c r="B40" s="52">
        <f t="shared" ca="1" si="3"/>
        <v>1</v>
      </c>
      <c r="C40" s="53" t="e">
        <f t="shared" ca="1" si="1"/>
        <v>#DIV/0!</v>
      </c>
      <c r="D40" s="53" t="e">
        <f t="shared" ca="1" si="2"/>
        <v>#N/A</v>
      </c>
      <c r="E40" s="52"/>
      <c r="F40" s="10"/>
      <c r="G40" s="10"/>
      <c r="H40" s="29"/>
      <c r="L40" s="34" t="s">
        <v>94</v>
      </c>
      <c r="M40" s="29" t="s">
        <v>36</v>
      </c>
      <c r="N40" s="29" t="str">
        <f t="shared" si="0"/>
        <v>35 uiterst grof zand</v>
      </c>
      <c r="O40" s="35">
        <v>200</v>
      </c>
      <c r="Q40" s="74">
        <v>0.35</v>
      </c>
      <c r="R40" t="s">
        <v>180</v>
      </c>
    </row>
    <row r="41" spans="2:18" x14ac:dyDescent="0.25">
      <c r="B41" s="52">
        <f t="shared" ca="1" si="3"/>
        <v>1</v>
      </c>
      <c r="C41" s="53" t="e">
        <f t="shared" ca="1" si="1"/>
        <v>#DIV/0!</v>
      </c>
      <c r="D41" s="53" t="e">
        <f t="shared" ca="1" si="2"/>
        <v>#N/A</v>
      </c>
      <c r="E41" s="52"/>
      <c r="F41" s="10"/>
      <c r="G41" s="10"/>
      <c r="H41" s="29"/>
      <c r="L41" s="34" t="s">
        <v>95</v>
      </c>
      <c r="M41" s="29" t="s">
        <v>37</v>
      </c>
      <c r="N41" s="29" t="str">
        <f t="shared" si="0"/>
        <v>36 fijn grind</v>
      </c>
      <c r="O41" s="35">
        <v>1000</v>
      </c>
      <c r="Q41" s="74">
        <v>0.25</v>
      </c>
      <c r="R41" t="s">
        <v>181</v>
      </c>
    </row>
    <row r="42" spans="2:18" x14ac:dyDescent="0.25">
      <c r="B42" s="52">
        <f t="shared" ca="1" si="3"/>
        <v>1</v>
      </c>
      <c r="C42" s="53" t="e">
        <f t="shared" ca="1" si="1"/>
        <v>#DIV/0!</v>
      </c>
      <c r="D42" s="53" t="e">
        <f t="shared" ca="1" si="2"/>
        <v>#N/A</v>
      </c>
      <c r="E42" s="52"/>
      <c r="F42" s="10"/>
      <c r="G42" s="10"/>
      <c r="H42" s="29"/>
      <c r="L42" s="36" t="s">
        <v>96</v>
      </c>
      <c r="M42" s="37" t="s">
        <v>39</v>
      </c>
      <c r="N42" s="37" t="str">
        <f t="shared" si="0"/>
        <v>37 grof grind</v>
      </c>
      <c r="O42" s="38">
        <v>10000</v>
      </c>
      <c r="P42" s="17" t="s">
        <v>38</v>
      </c>
      <c r="Q42" s="75">
        <v>0.22</v>
      </c>
      <c r="R42" t="s">
        <v>182</v>
      </c>
    </row>
    <row r="43" spans="2:18" x14ac:dyDescent="0.25">
      <c r="B43" s="52">
        <f t="shared" ca="1" si="3"/>
        <v>1</v>
      </c>
      <c r="C43" s="53" t="e">
        <f t="shared" ca="1" si="1"/>
        <v>#DIV/0!</v>
      </c>
      <c r="D43" s="53" t="e">
        <f t="shared" ca="1" si="2"/>
        <v>#N/A</v>
      </c>
      <c r="E43" s="52"/>
      <c r="F43" s="10"/>
      <c r="G43" s="10"/>
      <c r="H43" s="29"/>
      <c r="L43" s="24" t="s">
        <v>97</v>
      </c>
      <c r="P43" s="17" t="s">
        <v>40</v>
      </c>
    </row>
    <row r="44" spans="2:18" x14ac:dyDescent="0.25">
      <c r="B44" s="52">
        <f t="shared" ca="1" si="3"/>
        <v>1</v>
      </c>
      <c r="C44" s="53" t="e">
        <f t="shared" ca="1" si="1"/>
        <v>#DIV/0!</v>
      </c>
      <c r="D44" s="53" t="e">
        <f t="shared" ca="1" si="2"/>
        <v>#N/A</v>
      </c>
      <c r="E44" s="52"/>
      <c r="F44" s="10"/>
      <c r="G44" s="10"/>
      <c r="H44" s="29"/>
    </row>
    <row r="45" spans="2:18" x14ac:dyDescent="0.25">
      <c r="B45" s="52">
        <f t="shared" ca="1" si="3"/>
        <v>1</v>
      </c>
      <c r="C45" s="53" t="e">
        <f t="shared" ca="1" si="1"/>
        <v>#DIV/0!</v>
      </c>
      <c r="D45" s="53" t="e">
        <f t="shared" ca="1" si="2"/>
        <v>#N/A</v>
      </c>
      <c r="E45" s="52"/>
      <c r="F45" s="10"/>
      <c r="G45" s="10"/>
      <c r="H45" s="29"/>
      <c r="M45" t="s">
        <v>103</v>
      </c>
    </row>
    <row r="46" spans="2:18" x14ac:dyDescent="0.25">
      <c r="B46" s="52">
        <f t="shared" ca="1" si="3"/>
        <v>1</v>
      </c>
      <c r="C46" s="53" t="e">
        <f t="shared" ca="1" si="1"/>
        <v>#DIV/0!</v>
      </c>
      <c r="D46" s="53" t="e">
        <f t="shared" ca="1" si="2"/>
        <v>#N/A</v>
      </c>
      <c r="E46" s="52"/>
      <c r="F46" s="10"/>
      <c r="G46" s="10"/>
      <c r="H46" s="29"/>
    </row>
    <row r="47" spans="2:18" x14ac:dyDescent="0.25">
      <c r="B47" s="52">
        <f t="shared" ca="1" si="3"/>
        <v>1</v>
      </c>
      <c r="C47" s="53" t="e">
        <f t="shared" ca="1" si="1"/>
        <v>#DIV/0!</v>
      </c>
      <c r="D47" s="53" t="e">
        <f t="shared" ca="1" si="2"/>
        <v>#N/A</v>
      </c>
      <c r="E47" s="52"/>
      <c r="F47" s="10"/>
      <c r="G47" s="10"/>
      <c r="H47" s="29"/>
    </row>
    <row r="48" spans="2:18" x14ac:dyDescent="0.25">
      <c r="B48" s="52">
        <f t="shared" ca="1" si="3"/>
        <v>1</v>
      </c>
      <c r="C48" s="53" t="e">
        <f t="shared" ca="1" si="1"/>
        <v>#DIV/0!</v>
      </c>
      <c r="D48" s="53" t="e">
        <f t="shared" ca="1" si="2"/>
        <v>#N/A</v>
      </c>
      <c r="E48" s="52"/>
      <c r="F48" s="10"/>
      <c r="G48" s="10"/>
      <c r="H48" s="29"/>
    </row>
    <row r="49" spans="2:15" x14ac:dyDescent="0.25">
      <c r="B49" s="52">
        <f ca="1">duur</f>
        <v>0</v>
      </c>
      <c r="C49" s="53" t="e">
        <f t="shared" ca="1" si="1"/>
        <v>#DIV/0!</v>
      </c>
      <c r="D49" s="53" t="e">
        <f ca="1">verlaging*SQRT((Berging*doorlatendheid*(Dikte))/(PI()*B49))*2*lengte</f>
        <v>#N/A</v>
      </c>
      <c r="E49" s="10"/>
      <c r="F49" s="10"/>
      <c r="G49" s="10"/>
      <c r="H49" s="29"/>
      <c r="L49" s="56"/>
      <c r="M49" s="56"/>
      <c r="N49" s="56"/>
      <c r="O49" s="56"/>
    </row>
    <row r="50" spans="2:15" s="56" customFormat="1" x14ac:dyDescent="0.25">
      <c r="B50" s="54"/>
      <c r="C50" s="55"/>
      <c r="D50" s="55"/>
      <c r="H50" s="12"/>
    </row>
    <row r="51" spans="2:15" s="56" customFormat="1" x14ac:dyDescent="0.25">
      <c r="B51" s="60" t="s">
        <v>128</v>
      </c>
      <c r="C51" s="55"/>
      <c r="D51" s="55"/>
      <c r="E51" s="62" t="s">
        <v>139</v>
      </c>
      <c r="H51" s="12"/>
    </row>
    <row r="52" spans="2:15" s="56" customFormat="1" x14ac:dyDescent="0.25">
      <c r="B52" s="61" t="s">
        <v>129</v>
      </c>
      <c r="C52" s="53" t="e">
        <f ca="1">(breedte+lengte)/PI()</f>
        <v>#VALUE!</v>
      </c>
      <c r="D52" s="53" t="s">
        <v>3</v>
      </c>
      <c r="E52" s="56" t="s">
        <v>140</v>
      </c>
      <c r="F52" s="56" t="e" cm="1">
        <f t="array" aca="1" ref="F52" ca="1">IF(ISNUMBER(INDIRECT(A1&amp;"!F21")),(lengte/INDIRECT(A1&amp;"!F21"))*2,(lengte/5*2))</f>
        <v>#VALUE!</v>
      </c>
      <c r="H52" s="12"/>
    </row>
    <row r="53" spans="2:15" s="56" customFormat="1" x14ac:dyDescent="0.25">
      <c r="B53" s="61" t="s">
        <v>133</v>
      </c>
      <c r="C53" s="53" t="e">
        <f ca="1">3000*verlaging*SQRT(doorlatendheid/(3600*24))</f>
        <v>#N/A</v>
      </c>
      <c r="D53" s="53" t="s">
        <v>3</v>
      </c>
      <c r="E53" s="56" t="s">
        <v>141</v>
      </c>
      <c r="F53" s="56">
        <f ca="1">diepte_filter-F14</f>
        <v>0</v>
      </c>
      <c r="H53" s="12"/>
    </row>
    <row r="54" spans="2:15" s="56" customFormat="1" x14ac:dyDescent="0.25">
      <c r="B54" s="61" t="s">
        <v>131</v>
      </c>
      <c r="C54" s="53">
        <f ca="1">Basis-diepte_filter</f>
        <v>0</v>
      </c>
      <c r="D54" s="53" t="s">
        <v>3</v>
      </c>
      <c r="E54" s="56" t="s">
        <v>142</v>
      </c>
      <c r="F54" s="58" t="e">
        <f ca="1">2*PI()*0.075*F53*SQRT(doorlatendheid/(24*60*60))/15*3600</f>
        <v>#N/A</v>
      </c>
      <c r="G54" s="56" t="s">
        <v>132</v>
      </c>
      <c r="H54" s="12"/>
    </row>
    <row r="55" spans="2:15" s="56" customFormat="1" x14ac:dyDescent="0.25">
      <c r="B55" s="61" t="s">
        <v>130</v>
      </c>
      <c r="C55" s="53">
        <f ca="1">IF(C54&lt;1,1,IF(C54&lt;2,1.05,IF(C54&lt;3,1.1,IF(C54&lt;4,1.15,IF(C54&lt;5,1.2,1.25)))))</f>
        <v>1</v>
      </c>
      <c r="D55" s="53"/>
      <c r="E55" s="56" t="s">
        <v>143</v>
      </c>
      <c r="F55" s="58" t="e">
        <f ca="1">F54*F52*24</f>
        <v>#N/A</v>
      </c>
      <c r="G55" s="56" t="s">
        <v>9</v>
      </c>
      <c r="H55" s="12"/>
    </row>
    <row r="56" spans="2:15" s="56" customFormat="1" x14ac:dyDescent="0.25">
      <c r="B56" s="61" t="s">
        <v>138</v>
      </c>
      <c r="C56" s="53" t="e">
        <f ca="1">C55*(PI()*doorlatendheid*(rustpeil^2-(rustpeil-verlaging)^2))/(LN(C53+C52)-LN(C52))</f>
        <v>#N/A</v>
      </c>
      <c r="D56" s="53" t="s">
        <v>134</v>
      </c>
      <c r="H56" s="12"/>
      <c r="L56"/>
      <c r="M56"/>
      <c r="N56"/>
      <c r="O56"/>
    </row>
    <row r="57" spans="2:15" s="56" customFormat="1" x14ac:dyDescent="0.25">
      <c r="B57" s="61" t="s">
        <v>135</v>
      </c>
      <c r="C57" s="53" t="s">
        <v>136</v>
      </c>
      <c r="D57" s="53" t="s">
        <v>137</v>
      </c>
      <c r="H57" s="12"/>
      <c r="L57"/>
      <c r="M57"/>
      <c r="N57"/>
      <c r="O57"/>
    </row>
    <row r="58" spans="2:15" x14ac:dyDescent="0.25">
      <c r="B58" s="43" t="e">
        <f ca="1">(Berging*doorlatendheid*Dikte)/(PI()*(C56/(verlaging*2*lengte))^2)</f>
        <v>#N/A</v>
      </c>
      <c r="C58" s="53" t="e">
        <f ca="1">verlaging*SQRT((Berging*doorlatendheid*(Dikte))/(PI()*B58))*2*lengte</f>
        <v>#N/A</v>
      </c>
      <c r="D58" s="53" t="e">
        <f ca="1">2*InvErf/(Berging/(doorlatendheid*Dikte*B58))^0.5</f>
        <v>#DIV/0!</v>
      </c>
      <c r="E58" s="12"/>
      <c r="F58" s="48"/>
      <c r="G58" s="12"/>
      <c r="H58" s="29"/>
    </row>
    <row r="59" spans="2:15" x14ac:dyDescent="0.25">
      <c r="B59" s="43"/>
      <c r="C59" s="53"/>
      <c r="D59" s="53"/>
      <c r="E59" s="12"/>
      <c r="F59" s="48"/>
      <c r="G59" s="12"/>
      <c r="H59" s="29"/>
    </row>
    <row r="60" spans="2:15" ht="13" x14ac:dyDescent="0.3">
      <c r="B60" s="240" t="s">
        <v>194</v>
      </c>
      <c r="C60" s="240"/>
      <c r="D60" s="240"/>
      <c r="E60" s="12"/>
      <c r="F60" s="48"/>
      <c r="G60" s="12"/>
      <c r="H60" s="29"/>
    </row>
    <row r="61" spans="2:15" ht="13" x14ac:dyDescent="0.3">
      <c r="B61" s="12" t="s">
        <v>144</v>
      </c>
      <c r="C61" s="63"/>
      <c r="D61" s="63"/>
      <c r="E61" s="12"/>
      <c r="F61" s="48"/>
      <c r="G61" s="12"/>
      <c r="H61" s="29"/>
    </row>
    <row r="62" spans="2:15" ht="13" x14ac:dyDescent="0.3">
      <c r="B62" s="43"/>
      <c r="C62" s="79" t="s">
        <v>198</v>
      </c>
      <c r="D62" s="72" t="s">
        <v>195</v>
      </c>
      <c r="E62" s="48" t="s">
        <v>149</v>
      </c>
      <c r="F62" s="29"/>
    </row>
    <row r="63" spans="2:15" x14ac:dyDescent="0.25">
      <c r="B63" s="53">
        <v>3</v>
      </c>
      <c r="C63" s="53" t="e">
        <f ca="1">verlaging*SQRT((Berging*doorlatendheid*(Dikte))/(PI()*B63))*2*lengte</f>
        <v>#N/A</v>
      </c>
      <c r="D63" s="53" t="e">
        <f ca="1">C63*0.95+((88.718*doorlatendheid)+180.56)</f>
        <v>#N/A</v>
      </c>
      <c r="E63" s="53" t="e">
        <f ca="1">IF(D63&lt;F55,D63,F55)</f>
        <v>#N/A</v>
      </c>
      <c r="F63" s="29"/>
    </row>
    <row r="64" spans="2:15" x14ac:dyDescent="0.25">
      <c r="B64" s="12" t="s">
        <v>145</v>
      </c>
      <c r="C64" s="55"/>
      <c r="E64" s="55"/>
      <c r="F64" s="29"/>
    </row>
    <row r="65" spans="2:8" x14ac:dyDescent="0.25">
      <c r="B65" s="43" t="s">
        <v>146</v>
      </c>
      <c r="C65" s="12" t="s">
        <v>147</v>
      </c>
      <c r="D65" s="12" t="s">
        <v>148</v>
      </c>
      <c r="E65" s="12"/>
      <c r="F65" s="48"/>
      <c r="G65" s="12"/>
      <c r="H65" s="29"/>
    </row>
    <row r="66" spans="2:8" ht="13" x14ac:dyDescent="0.25">
      <c r="B66" s="53" t="e">
        <f ca="1">(Berging*doorlatendheid*Dikte)/(PI()*(E63/(verlaging*2*lengte))^2)</f>
        <v>#N/A</v>
      </c>
      <c r="C66" s="78" t="e">
        <f ca="1">E63</f>
        <v>#N/A</v>
      </c>
      <c r="D66" s="53" t="e">
        <f ca="1">2*InvErf/(Berging/(doorlatendheid*Dikte*B66))^0.5</f>
        <v>#DIV/0!</v>
      </c>
      <c r="E66" s="12"/>
      <c r="F66" s="48"/>
      <c r="G66" s="12"/>
      <c r="H66" s="29"/>
    </row>
    <row r="67" spans="2:8" s="56" customFormat="1" ht="13" x14ac:dyDescent="0.25">
      <c r="B67" s="55"/>
      <c r="C67" s="80"/>
      <c r="D67" s="55"/>
      <c r="E67" s="12"/>
      <c r="F67" s="48"/>
      <c r="G67" s="12"/>
      <c r="H67" s="12"/>
    </row>
    <row r="68" spans="2:8" x14ac:dyDescent="0.25">
      <c r="B68" s="60" t="s">
        <v>196</v>
      </c>
      <c r="C68" s="12"/>
      <c r="D68" s="48"/>
      <c r="F68" s="48"/>
      <c r="G68" s="12"/>
      <c r="H68" s="29"/>
    </row>
    <row r="69" spans="2:8" ht="13" x14ac:dyDescent="0.3">
      <c r="B69" s="61" t="s">
        <v>197</v>
      </c>
      <c r="C69" s="79" t="s">
        <v>198</v>
      </c>
      <c r="D69" s="72" t="s">
        <v>195</v>
      </c>
      <c r="E69" s="48" t="s">
        <v>149</v>
      </c>
      <c r="F69" s="48"/>
      <c r="G69" s="12"/>
      <c r="H69" s="29"/>
    </row>
    <row r="70" spans="2:8" ht="13" x14ac:dyDescent="0.25">
      <c r="B70" s="61">
        <v>7</v>
      </c>
      <c r="C70" s="53" t="e">
        <f ca="1">verlaging*SQRT((Berging*doorlatendheid*(Dikte))/(PI()*B70))*2*lengte</f>
        <v>#N/A</v>
      </c>
      <c r="D70" s="78" t="e">
        <f ca="1">C70*0.6+((80.61*doorlatendheid)+91.14)</f>
        <v>#N/A</v>
      </c>
      <c r="E70" s="78" t="e">
        <f ca="1">IF(D70&lt;F55,D70,F55)</f>
        <v>#N/A</v>
      </c>
      <c r="F70" s="48"/>
      <c r="G70" s="12"/>
      <c r="H70" s="29"/>
    </row>
    <row r="71" spans="2:8" x14ac:dyDescent="0.25">
      <c r="B71" s="49" t="s">
        <v>122</v>
      </c>
      <c r="C71" s="29"/>
      <c r="D71" s="29"/>
      <c r="E71" s="29"/>
      <c r="F71" s="40"/>
      <c r="G71" s="29"/>
      <c r="H71" s="29"/>
    </row>
    <row r="72" spans="2:8" x14ac:dyDescent="0.25">
      <c r="B72" s="52" t="s">
        <v>115</v>
      </c>
      <c r="C72" s="52" t="s">
        <v>124</v>
      </c>
      <c r="D72" s="52" t="s">
        <v>125</v>
      </c>
      <c r="E72" s="52" t="s">
        <v>123</v>
      </c>
      <c r="F72" s="52" t="s">
        <v>126</v>
      </c>
      <c r="G72" s="52" t="s">
        <v>127</v>
      </c>
      <c r="H72" s="29"/>
    </row>
    <row r="73" spans="2:8" x14ac:dyDescent="0.25">
      <c r="B73" s="52">
        <f t="shared" ref="B73:B93" si="4">B29</f>
        <v>1</v>
      </c>
      <c r="C73" s="53" t="e">
        <f t="shared" ref="C73:C93" ca="1" si="5">((doorlatendheid*(($F$13-Basis)^2-($F$15-Basis)^2))/(C29-breedte/2))*(lengte-breedte)</f>
        <v>#N/A</v>
      </c>
      <c r="D73" s="53">
        <f ca="1">(2*breedte)/PI()</f>
        <v>0</v>
      </c>
      <c r="E73" s="53" t="e">
        <f t="shared" ref="E73:E93" ca="1" si="6">(PI()*doorlatendheid*(($F$13-Basis)^2-($F$15-Basis)^2 ))/LN(C29/Re)</f>
        <v>#N/A</v>
      </c>
      <c r="F73" s="53" t="e">
        <f ca="1">C73+E73</f>
        <v>#N/A</v>
      </c>
      <c r="G73" s="52" t="e">
        <f ca="1">IF(q_sichard&lt;E73,1,0)</f>
        <v>#N/A</v>
      </c>
      <c r="H73" s="29"/>
    </row>
    <row r="74" spans="2:8" x14ac:dyDescent="0.25">
      <c r="B74" s="52">
        <f t="shared" ca="1" si="4"/>
        <v>1</v>
      </c>
      <c r="C74" s="53" t="e">
        <f t="shared" ca="1" si="5"/>
        <v>#N/A</v>
      </c>
      <c r="D74" s="52"/>
      <c r="E74" s="53" t="e">
        <f t="shared" ca="1" si="6"/>
        <v>#N/A</v>
      </c>
      <c r="F74" s="53" t="e">
        <f t="shared" ref="F74:F82" ca="1" si="7">C74+E74</f>
        <v>#N/A</v>
      </c>
      <c r="G74" s="52"/>
    </row>
    <row r="75" spans="2:8" x14ac:dyDescent="0.25">
      <c r="B75" s="52">
        <f t="shared" ca="1" si="4"/>
        <v>1</v>
      </c>
      <c r="C75" s="53" t="e">
        <f t="shared" ca="1" si="5"/>
        <v>#N/A</v>
      </c>
      <c r="D75" s="52"/>
      <c r="E75" s="53" t="e">
        <f t="shared" ca="1" si="6"/>
        <v>#N/A</v>
      </c>
      <c r="F75" s="53" t="e">
        <f t="shared" ca="1" si="7"/>
        <v>#N/A</v>
      </c>
      <c r="G75" s="52"/>
    </row>
    <row r="76" spans="2:8" x14ac:dyDescent="0.25">
      <c r="B76" s="52">
        <f t="shared" ca="1" si="4"/>
        <v>1</v>
      </c>
      <c r="C76" s="53" t="e">
        <f t="shared" ca="1" si="5"/>
        <v>#N/A</v>
      </c>
      <c r="D76" s="52"/>
      <c r="E76" s="53" t="e">
        <f t="shared" ca="1" si="6"/>
        <v>#N/A</v>
      </c>
      <c r="F76" s="53" t="e">
        <f t="shared" ca="1" si="7"/>
        <v>#N/A</v>
      </c>
      <c r="G76" s="52"/>
    </row>
    <row r="77" spans="2:8" x14ac:dyDescent="0.25">
      <c r="B77" s="52">
        <f t="shared" ca="1" si="4"/>
        <v>1</v>
      </c>
      <c r="C77" s="53" t="e">
        <f t="shared" ca="1" si="5"/>
        <v>#N/A</v>
      </c>
      <c r="D77" s="52"/>
      <c r="E77" s="53" t="e">
        <f t="shared" ca="1" si="6"/>
        <v>#N/A</v>
      </c>
      <c r="F77" s="53" t="e">
        <f t="shared" ca="1" si="7"/>
        <v>#N/A</v>
      </c>
      <c r="G77" s="52"/>
    </row>
    <row r="78" spans="2:8" x14ac:dyDescent="0.25">
      <c r="B78" s="52">
        <f t="shared" ca="1" si="4"/>
        <v>1</v>
      </c>
      <c r="C78" s="53" t="e">
        <f t="shared" ca="1" si="5"/>
        <v>#N/A</v>
      </c>
      <c r="D78" s="52"/>
      <c r="E78" s="53" t="e">
        <f t="shared" ca="1" si="6"/>
        <v>#N/A</v>
      </c>
      <c r="F78" s="53" t="e">
        <f t="shared" ca="1" si="7"/>
        <v>#N/A</v>
      </c>
      <c r="G78" s="52"/>
    </row>
    <row r="79" spans="2:8" x14ac:dyDescent="0.25">
      <c r="B79" s="52">
        <f t="shared" ca="1" si="4"/>
        <v>1</v>
      </c>
      <c r="C79" s="53" t="e">
        <f t="shared" ca="1" si="5"/>
        <v>#N/A</v>
      </c>
      <c r="D79" s="52"/>
      <c r="E79" s="53" t="e">
        <f t="shared" ca="1" si="6"/>
        <v>#N/A</v>
      </c>
      <c r="F79" s="53" t="e">
        <f t="shared" ca="1" si="7"/>
        <v>#N/A</v>
      </c>
      <c r="G79" s="52"/>
    </row>
    <row r="80" spans="2:8" x14ac:dyDescent="0.25">
      <c r="B80" s="52">
        <f t="shared" ca="1" si="4"/>
        <v>1</v>
      </c>
      <c r="C80" s="53" t="e">
        <f t="shared" ca="1" si="5"/>
        <v>#N/A</v>
      </c>
      <c r="D80" s="52"/>
      <c r="E80" s="53" t="e">
        <f t="shared" ca="1" si="6"/>
        <v>#N/A</v>
      </c>
      <c r="F80" s="53" t="e">
        <f t="shared" ca="1" si="7"/>
        <v>#N/A</v>
      </c>
      <c r="G80" s="52"/>
    </row>
    <row r="81" spans="2:15" x14ac:dyDescent="0.25">
      <c r="B81" s="52">
        <f t="shared" ca="1" si="4"/>
        <v>1</v>
      </c>
      <c r="C81" s="53" t="e">
        <f t="shared" ca="1" si="5"/>
        <v>#N/A</v>
      </c>
      <c r="D81" s="52"/>
      <c r="E81" s="53" t="e">
        <f t="shared" ca="1" si="6"/>
        <v>#N/A</v>
      </c>
      <c r="F81" s="53" t="e">
        <f t="shared" ca="1" si="7"/>
        <v>#N/A</v>
      </c>
      <c r="G81" s="52"/>
    </row>
    <row r="82" spans="2:15" x14ac:dyDescent="0.25">
      <c r="B82" s="52">
        <f t="shared" ca="1" si="4"/>
        <v>1</v>
      </c>
      <c r="C82" s="53" t="e">
        <f t="shared" ca="1" si="5"/>
        <v>#N/A</v>
      </c>
      <c r="D82" s="52"/>
      <c r="E82" s="53" t="e">
        <f t="shared" ca="1" si="6"/>
        <v>#N/A</v>
      </c>
      <c r="F82" s="53" t="e">
        <f t="shared" ca="1" si="7"/>
        <v>#N/A</v>
      </c>
      <c r="G82" s="52"/>
    </row>
    <row r="83" spans="2:15" x14ac:dyDescent="0.25">
      <c r="B83" s="52">
        <f t="shared" ca="1" si="4"/>
        <v>1</v>
      </c>
      <c r="C83" s="53" t="e">
        <f t="shared" ca="1" si="5"/>
        <v>#N/A</v>
      </c>
      <c r="D83" s="52"/>
      <c r="E83" s="53" t="e">
        <f t="shared" ca="1" si="6"/>
        <v>#N/A</v>
      </c>
      <c r="F83" s="53" t="e">
        <f t="shared" ref="F83:F92" ca="1" si="8">C83+E83</f>
        <v>#N/A</v>
      </c>
      <c r="G83" s="52"/>
    </row>
    <row r="84" spans="2:15" x14ac:dyDescent="0.25">
      <c r="B84" s="52">
        <f t="shared" ca="1" si="4"/>
        <v>1</v>
      </c>
      <c r="C84" s="53" t="e">
        <f t="shared" ca="1" si="5"/>
        <v>#N/A</v>
      </c>
      <c r="D84" s="52"/>
      <c r="E84" s="53" t="e">
        <f t="shared" ca="1" si="6"/>
        <v>#N/A</v>
      </c>
      <c r="F84" s="53" t="e">
        <f t="shared" ca="1" si="8"/>
        <v>#N/A</v>
      </c>
      <c r="G84" s="52"/>
    </row>
    <row r="85" spans="2:15" x14ac:dyDescent="0.25">
      <c r="B85" s="52">
        <f t="shared" ca="1" si="4"/>
        <v>1</v>
      </c>
      <c r="C85" s="53" t="e">
        <f t="shared" ca="1" si="5"/>
        <v>#N/A</v>
      </c>
      <c r="D85" s="52"/>
      <c r="E85" s="53" t="e">
        <f t="shared" ca="1" si="6"/>
        <v>#N/A</v>
      </c>
      <c r="F85" s="53" t="e">
        <f t="shared" ca="1" si="8"/>
        <v>#N/A</v>
      </c>
      <c r="G85" s="52"/>
    </row>
    <row r="86" spans="2:15" x14ac:dyDescent="0.25">
      <c r="B86" s="52">
        <f t="shared" ca="1" si="4"/>
        <v>1</v>
      </c>
      <c r="C86" s="53" t="e">
        <f t="shared" ca="1" si="5"/>
        <v>#N/A</v>
      </c>
      <c r="D86" s="52"/>
      <c r="E86" s="53" t="e">
        <f t="shared" ca="1" si="6"/>
        <v>#N/A</v>
      </c>
      <c r="F86" s="53" t="e">
        <f t="shared" ca="1" si="8"/>
        <v>#N/A</v>
      </c>
      <c r="G86" s="52"/>
    </row>
    <row r="87" spans="2:15" x14ac:dyDescent="0.25">
      <c r="B87" s="52">
        <f t="shared" ca="1" si="4"/>
        <v>1</v>
      </c>
      <c r="C87" s="53" t="e">
        <f t="shared" ca="1" si="5"/>
        <v>#N/A</v>
      </c>
      <c r="D87" s="52"/>
      <c r="E87" s="53" t="e">
        <f t="shared" ca="1" si="6"/>
        <v>#N/A</v>
      </c>
      <c r="F87" s="53" t="e">
        <f t="shared" ca="1" si="8"/>
        <v>#N/A</v>
      </c>
      <c r="G87" s="52"/>
    </row>
    <row r="88" spans="2:15" x14ac:dyDescent="0.25">
      <c r="B88" s="52">
        <f t="shared" ca="1" si="4"/>
        <v>1</v>
      </c>
      <c r="C88" s="53" t="e">
        <f t="shared" ca="1" si="5"/>
        <v>#N/A</v>
      </c>
      <c r="D88" s="52"/>
      <c r="E88" s="53" t="e">
        <f t="shared" ca="1" si="6"/>
        <v>#N/A</v>
      </c>
      <c r="F88" s="53" t="e">
        <f t="shared" ca="1" si="8"/>
        <v>#N/A</v>
      </c>
      <c r="G88" s="52"/>
    </row>
    <row r="89" spans="2:15" x14ac:dyDescent="0.25">
      <c r="B89" s="52">
        <f t="shared" ca="1" si="4"/>
        <v>1</v>
      </c>
      <c r="C89" s="53" t="e">
        <f t="shared" ca="1" si="5"/>
        <v>#N/A</v>
      </c>
      <c r="D89" s="52"/>
      <c r="E89" s="53" t="e">
        <f t="shared" ca="1" si="6"/>
        <v>#N/A</v>
      </c>
      <c r="F89" s="53" t="e">
        <f t="shared" ca="1" si="8"/>
        <v>#N/A</v>
      </c>
      <c r="G89" s="52"/>
    </row>
    <row r="90" spans="2:15" x14ac:dyDescent="0.25">
      <c r="B90" s="52">
        <f t="shared" ca="1" si="4"/>
        <v>1</v>
      </c>
      <c r="C90" s="53" t="e">
        <f t="shared" ca="1" si="5"/>
        <v>#N/A</v>
      </c>
      <c r="D90" s="52"/>
      <c r="E90" s="53" t="e">
        <f t="shared" ca="1" si="6"/>
        <v>#N/A</v>
      </c>
      <c r="F90" s="53" t="e">
        <f t="shared" ca="1" si="8"/>
        <v>#N/A</v>
      </c>
      <c r="G90" s="52"/>
    </row>
    <row r="91" spans="2:15" x14ac:dyDescent="0.25">
      <c r="B91" s="52">
        <f t="shared" ca="1" si="4"/>
        <v>1</v>
      </c>
      <c r="C91" s="53" t="e">
        <f t="shared" ca="1" si="5"/>
        <v>#N/A</v>
      </c>
      <c r="D91" s="52"/>
      <c r="E91" s="53" t="e">
        <f t="shared" ca="1" si="6"/>
        <v>#N/A</v>
      </c>
      <c r="F91" s="53" t="e">
        <f t="shared" ca="1" si="8"/>
        <v>#N/A</v>
      </c>
      <c r="G91" s="52"/>
    </row>
    <row r="92" spans="2:15" x14ac:dyDescent="0.25">
      <c r="B92" s="52">
        <f t="shared" ca="1" si="4"/>
        <v>1</v>
      </c>
      <c r="C92" s="53" t="e">
        <f t="shared" ca="1" si="5"/>
        <v>#N/A</v>
      </c>
      <c r="D92" s="52"/>
      <c r="E92" s="53" t="e">
        <f t="shared" ca="1" si="6"/>
        <v>#N/A</v>
      </c>
      <c r="F92" s="53" t="e">
        <f t="shared" ca="1" si="8"/>
        <v>#N/A</v>
      </c>
      <c r="G92" s="52"/>
    </row>
    <row r="93" spans="2:15" x14ac:dyDescent="0.25">
      <c r="B93" s="52">
        <f t="shared" ca="1" si="4"/>
        <v>0</v>
      </c>
      <c r="C93" s="53" t="e">
        <f t="shared" ca="1" si="5"/>
        <v>#N/A</v>
      </c>
      <c r="D93" s="52"/>
      <c r="E93" s="53" t="e">
        <f t="shared" ca="1" si="6"/>
        <v>#N/A</v>
      </c>
      <c r="F93" s="53" t="e">
        <f ca="1">C93+E93</f>
        <v>#N/A</v>
      </c>
      <c r="G93" s="52"/>
    </row>
    <row r="94" spans="2:15" x14ac:dyDescent="0.25">
      <c r="B94" s="52"/>
      <c r="C94" s="53"/>
      <c r="D94" s="52"/>
      <c r="E94" s="53"/>
      <c r="F94" s="53"/>
      <c r="G94" s="52"/>
      <c r="L94" s="56"/>
      <c r="M94" s="56"/>
      <c r="N94" s="56"/>
      <c r="O94" s="56"/>
    </row>
    <row r="95" spans="2:15" s="56" customFormat="1" x14ac:dyDescent="0.25">
      <c r="B95" s="54"/>
      <c r="C95" s="55"/>
      <c r="D95" s="54"/>
      <c r="E95" s="55"/>
      <c r="F95" s="55"/>
      <c r="G95" s="54"/>
      <c r="L95"/>
      <c r="M95"/>
      <c r="N95"/>
      <c r="O95"/>
    </row>
    <row r="96" spans="2:15" ht="13" x14ac:dyDescent="0.3">
      <c r="B96" s="9"/>
    </row>
    <row r="97" spans="2:6" x14ac:dyDescent="0.25">
      <c r="B97" s="57"/>
      <c r="C97" s="1"/>
    </row>
    <row r="98" spans="2:6" x14ac:dyDescent="0.25">
      <c r="B98" s="67" t="s">
        <v>120</v>
      </c>
      <c r="C98" s="1"/>
      <c r="D98" s="12"/>
    </row>
    <row r="99" spans="2:6" ht="13" thickBot="1" x14ac:dyDescent="0.3">
      <c r="B99" s="56" t="s">
        <v>152</v>
      </c>
      <c r="C99" s="1"/>
      <c r="D99" s="1"/>
      <c r="E99" s="12" t="s">
        <v>153</v>
      </c>
    </row>
    <row r="100" spans="2:6" ht="13" thickBot="1" x14ac:dyDescent="0.3">
      <c r="B100" s="7" t="s">
        <v>115</v>
      </c>
      <c r="C100" s="68" cm="1">
        <f t="array" aca="1" ref="C100" ca="1">INDIRECT(A1&amp;"!C54")</f>
        <v>0</v>
      </c>
      <c r="D100" s="69"/>
      <c r="E100" s="71" t="s">
        <v>154</v>
      </c>
      <c r="F100" s="53" t="e">
        <f ca="1">0.5*afstand_r*SQRT(Berging/(doorlatendheid*Dikte*Tijd_s_afst))</f>
        <v>#N/A</v>
      </c>
    </row>
    <row r="101" spans="2:6" ht="13" thickBot="1" x14ac:dyDescent="0.3">
      <c r="B101" s="7" t="s">
        <v>151</v>
      </c>
      <c r="C101" s="21" cm="1">
        <f t="array" aca="1" ref="C101" ca="1">INDIRECT(A1&amp;"!D54")</f>
        <v>0</v>
      </c>
      <c r="D101" s="70"/>
      <c r="E101" s="71" t="s">
        <v>155</v>
      </c>
      <c r="F101" s="53" t="e">
        <f ca="1">verlaging*ERFC(u)</f>
        <v>#N/A</v>
      </c>
    </row>
    <row r="102" spans="2:6" x14ac:dyDescent="0.25">
      <c r="E102" s="71" t="s">
        <v>156</v>
      </c>
      <c r="F102" s="53" t="e">
        <f ca="1">(maaiveld-F13)-F101</f>
        <v>#N/A</v>
      </c>
    </row>
    <row r="103" spans="2:6" x14ac:dyDescent="0.25">
      <c r="E103" s="71" t="s">
        <v>157</v>
      </c>
      <c r="F103" s="53" t="e">
        <f ca="1">$F$13+$F$101</f>
        <v>#N/A</v>
      </c>
    </row>
    <row r="104" spans="2:6" x14ac:dyDescent="0.25">
      <c r="E104" s="71" t="s">
        <v>158</v>
      </c>
      <c r="F104" s="53" t="e">
        <f ca="1">-F103+F17</f>
        <v>#N/A</v>
      </c>
    </row>
    <row r="106" spans="2:6" x14ac:dyDescent="0.25">
      <c r="C106" s="66"/>
      <c r="D106" s="1"/>
    </row>
    <row r="107" spans="2:6" x14ac:dyDescent="0.25">
      <c r="C107" s="66"/>
      <c r="D107" s="1"/>
    </row>
    <row r="108" spans="2:6" x14ac:dyDescent="0.25">
      <c r="B108" s="67" t="s">
        <v>159</v>
      </c>
      <c r="C108" s="66"/>
      <c r="D108" s="1"/>
    </row>
    <row r="109" spans="2:6" ht="13.5" thickBot="1" x14ac:dyDescent="0.35">
      <c r="B109" s="72" t="s">
        <v>166</v>
      </c>
      <c r="C109" s="66"/>
      <c r="D109" s="1"/>
      <c r="E109" s="12" t="s">
        <v>153</v>
      </c>
    </row>
    <row r="110" spans="2:6" ht="13" thickBot="1" x14ac:dyDescent="0.3">
      <c r="B110" s="7" t="s">
        <v>161</v>
      </c>
      <c r="C110" s="21" cm="1">
        <f t="array" aca="1" ref="C110" ca="1">INDIRECT(A1&amp;"!K24")</f>
        <v>0.2</v>
      </c>
      <c r="D110" s="69"/>
      <c r="E110" s="71" t="s">
        <v>160</v>
      </c>
      <c r="F110" s="53" t="e">
        <f ca="1">F101</f>
        <v>#N/A</v>
      </c>
    </row>
    <row r="111" spans="2:6" ht="13" thickBot="1" x14ac:dyDescent="0.3">
      <c r="B111" s="7" t="s">
        <v>162</v>
      </c>
      <c r="C111" s="21" cm="1">
        <f t="array" aca="1" ref="C111" ca="1">INDIRECT(A1&amp;"!K25")</f>
        <v>1</v>
      </c>
      <c r="D111" s="70"/>
      <c r="E111" s="71" t="s">
        <v>163</v>
      </c>
      <c r="F111" s="53" t="e">
        <f ca="1">IF(ISBLANK(EffecPor),"",F110*doorlatendheid/EffecPor)</f>
        <v>#N/A</v>
      </c>
    </row>
    <row r="112" spans="2:6" x14ac:dyDescent="0.25">
      <c r="C112" s="66"/>
      <c r="D112" s="1"/>
      <c r="E112" s="71" t="s">
        <v>164</v>
      </c>
      <c r="F112" s="53" t="e">
        <f ca="1">IF(ISBLANK(Rd),"",vs/Rd)</f>
        <v>#N/A</v>
      </c>
    </row>
    <row r="113" spans="2:11" ht="13" x14ac:dyDescent="0.25">
      <c r="E113" s="71" t="s">
        <v>165</v>
      </c>
      <c r="F113" s="78" t="e">
        <f ca="1">vv*Tijd_s_afst</f>
        <v>#N/A</v>
      </c>
    </row>
    <row r="115" spans="2:11" ht="13" x14ac:dyDescent="0.25">
      <c r="E115" s="71" t="s">
        <v>199</v>
      </c>
      <c r="F115" s="81" t="e" cm="1">
        <f t="array" aca="1" ref="F115" ca="1">INDIRECT(A1&amp;"!E54")/vv</f>
        <v>#N/A</v>
      </c>
      <c r="G115" s="80"/>
    </row>
    <row r="116" spans="2:11" ht="13" x14ac:dyDescent="0.3">
      <c r="B116" s="72" t="s">
        <v>167</v>
      </c>
      <c r="K116" s="56"/>
    </row>
  </sheetData>
  <scenarios current="0">
    <scenario name="Berekening initieel debiet" count="1" user="Gebruiker" comment="Gemaakt door Gebruiker op 11/4/2020">
      <inputCells r="B58" val="0.356545120917405" numFmtId="2"/>
    </scenario>
  </scenarios>
  <sortState xmlns:xlrd2="http://schemas.microsoft.com/office/spreadsheetml/2017/richdata2" ref="N2:N120">
    <sortCondition ref="N1"/>
  </sortState>
  <dataConsolidate/>
  <mergeCells count="1">
    <mergeCell ref="B60:D60"/>
  </mergeCells>
  <conditionalFormatting sqref="C16">
    <cfRule type="cellIs" dxfId="1" priority="2" operator="lessThanOrEqual">
      <formula>0</formula>
    </cfRule>
  </conditionalFormatting>
  <conditionalFormatting sqref="F9:F10">
    <cfRule type="cellIs" dxfId="0" priority="1" operator="equal">
      <formula>"kies 1 van de 2"</formula>
    </cfRule>
  </conditionalFormatting>
  <dataValidations disablePrompts="1" count="1">
    <dataValidation type="list" allowBlank="1" showInputMessage="1" showErrorMessage="1" sqref="D9:D10" xr:uid="{00000000-0002-0000-0000-000000000000}">
      <formula1>$H$5:$H$6</formula1>
    </dataValidation>
  </dataValidations>
  <pageMargins left="0.7" right="0.7" top="0.75" bottom="0.75" header="0.3" footer="0.3"/>
  <pageSetup paperSize="9" orientation="portrait" r:id="rId1"/>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D479F0-A123-4D7F-8B8A-99C432D6B48F}">
  <sheetPr codeName="Blad8"/>
  <dimension ref="A1:X502"/>
  <sheetViews>
    <sheetView workbookViewId="0"/>
  </sheetViews>
  <sheetFormatPr defaultColWidth="8.90625" defaultRowHeight="12.5" x14ac:dyDescent="0.25"/>
  <cols>
    <col min="1" max="1" width="53.6328125" style="86" bestFit="1" customWidth="1"/>
    <col min="2" max="2" width="23.08984375" style="86" bestFit="1" customWidth="1"/>
    <col min="3" max="3" width="10.36328125" style="86" bestFit="1" customWidth="1"/>
    <col min="4" max="4" width="11.453125" style="86" bestFit="1" customWidth="1"/>
    <col min="5" max="5" width="23.453125" style="86" bestFit="1" customWidth="1"/>
    <col min="6" max="6" width="34.36328125" style="86" bestFit="1" customWidth="1"/>
    <col min="7" max="7" width="34.453125" style="86" bestFit="1" customWidth="1"/>
    <col min="8" max="8" width="23.453125" style="86" bestFit="1" customWidth="1"/>
    <col min="9" max="9" width="39.36328125" style="86" bestFit="1" customWidth="1"/>
    <col min="10" max="10" width="30" style="86" bestFit="1" customWidth="1"/>
    <col min="11" max="12" width="8.90625" style="86"/>
    <col min="13" max="13" width="9.453125" style="86" bestFit="1" customWidth="1"/>
    <col min="14" max="18" width="8.90625" style="86"/>
    <col min="19" max="19" width="10.36328125" style="86" bestFit="1" customWidth="1"/>
    <col min="20" max="20" width="11.453125" style="86" bestFit="1" customWidth="1"/>
    <col min="21" max="21" width="23.453125" style="86" bestFit="1" customWidth="1"/>
    <col min="22" max="22" width="34.36328125" style="86" bestFit="1" customWidth="1"/>
    <col min="23" max="23" width="9.08984375" style="95"/>
    <col min="24" max="24" width="8.90625" style="86"/>
    <col min="25" max="25" width="16.6328125" style="86" customWidth="1"/>
    <col min="26" max="16384" width="8.90625" style="86"/>
  </cols>
  <sheetData>
    <row r="1" spans="1:24" s="96" customFormat="1" x14ac:dyDescent="0.25">
      <c r="A1" s="98" t="s">
        <v>184</v>
      </c>
      <c r="B1" s="98" t="s">
        <v>153</v>
      </c>
      <c r="W1" s="97"/>
    </row>
    <row r="2" spans="1:24" ht="13" thickBot="1" x14ac:dyDescent="0.3">
      <c r="A2" s="92" t="s">
        <v>185</v>
      </c>
      <c r="B2" s="88"/>
      <c r="C2" s="88"/>
      <c r="D2" s="88"/>
      <c r="E2" s="88"/>
      <c r="F2" s="88"/>
      <c r="G2" s="88"/>
      <c r="H2" s="88"/>
      <c r="I2" s="88"/>
      <c r="J2" s="88"/>
    </row>
    <row r="3" spans="1:24" ht="13" thickBot="1" x14ac:dyDescent="0.3">
      <c r="A3" s="88"/>
      <c r="B3" s="88" t="s">
        <v>186</v>
      </c>
      <c r="C3" s="93" cm="1">
        <f t="array" aca="1" ref="C3" ca="1">INDIRECT(A1&amp;"!k23")</f>
        <v>0</v>
      </c>
      <c r="D3" s="88"/>
      <c r="E3" s="88"/>
      <c r="F3" s="88" t="s">
        <v>161</v>
      </c>
      <c r="G3" s="93" cm="1">
        <f t="array" aca="1" ref="G3" ca="1">INDIRECT(B1&amp;"!C110")</f>
        <v>0.2</v>
      </c>
      <c r="H3" s="88" t="s">
        <v>162</v>
      </c>
      <c r="I3" s="93" cm="1">
        <f t="array" aca="1" ref="I3" ca="1">INDIRECT(B1&amp;"!C111")</f>
        <v>1</v>
      </c>
    </row>
    <row r="4" spans="1:24" x14ac:dyDescent="0.25">
      <c r="C4" s="94"/>
    </row>
    <row r="5" spans="1:24" x14ac:dyDescent="0.25">
      <c r="B5" s="95"/>
      <c r="G5" s="95"/>
    </row>
    <row r="6" spans="1:24" ht="13" x14ac:dyDescent="0.3">
      <c r="B6" s="95"/>
      <c r="G6" s="95"/>
      <c r="I6" s="86" t="s">
        <v>203</v>
      </c>
      <c r="J6" s="100" t="str" cm="1">
        <f t="array" aca="1" ref="J6" ca="1">IF(MAX(B9:B499)&lt;INDIRECT(A1&amp;"!F25"),MAX(B9:B499),"")</f>
        <v/>
      </c>
      <c r="K6" s="86" t="s">
        <v>101</v>
      </c>
    </row>
    <row r="7" spans="1:24" x14ac:dyDescent="0.25">
      <c r="A7" s="99" t="s">
        <v>187</v>
      </c>
      <c r="B7" s="99"/>
      <c r="C7" s="99"/>
      <c r="D7" s="99"/>
      <c r="E7" s="99"/>
      <c r="F7" s="99"/>
      <c r="G7" s="99"/>
      <c r="I7" s="86" t="s">
        <v>200</v>
      </c>
      <c r="J7" s="101" t="e" cm="1">
        <f t="array" aca="1" ref="J7" ca="1">IF(NOT(ISNUMBER($J$6)),$C$3 -LOOKUP(ROUND(INDIRECT($B$1&amp;"!C7"),1),B9:B502,H9:H502))</f>
        <v>#N/A</v>
      </c>
      <c r="K7" s="86" t="s">
        <v>3</v>
      </c>
    </row>
    <row r="8" spans="1:24" x14ac:dyDescent="0.25">
      <c r="A8" s="99"/>
      <c r="B8" s="99" t="s">
        <v>188</v>
      </c>
      <c r="C8" s="99" t="s">
        <v>191</v>
      </c>
      <c r="D8" s="99" t="s">
        <v>192</v>
      </c>
      <c r="E8" s="99" t="s">
        <v>271</v>
      </c>
      <c r="F8" s="99" t="s">
        <v>189</v>
      </c>
      <c r="G8" s="99" t="s">
        <v>190</v>
      </c>
      <c r="H8" s="99" t="s">
        <v>193</v>
      </c>
      <c r="P8" s="87"/>
      <c r="W8" s="86"/>
      <c r="X8" s="95"/>
    </row>
    <row r="9" spans="1:24" x14ac:dyDescent="0.25">
      <c r="A9" s="99"/>
      <c r="B9" s="91">
        <v>0.01</v>
      </c>
      <c r="C9" s="91">
        <f ca="1">IF(ISNUMBER(B9),C3,"")</f>
        <v>0</v>
      </c>
      <c r="D9" s="91" t="str" cm="1">
        <f t="array" aca="1" ref="D9" ca="1">IF(AND(B9&lt;INDIRECT($B$1&amp;"!$C$7"),ISNUMBER(B9)),INDIRECT($B$1&amp;"!$C$16")*ERFC(0.5*C9*SQRT(INDIRECT($B$1&amp;"!$F$10")/(INDIRECT($B$1&amp;"!$F$9")*INDIRECT($B$1&amp;"!$C$20")*B9))),"")</f>
        <v/>
      </c>
      <c r="E9" s="91" t="e" cm="1">
        <f t="array" aca="1" ref="E9" ca="1">(INDIRECT($B$1&amp;"!$F$15") -D9)/C9</f>
        <v>#VALUE!</v>
      </c>
      <c r="F9" s="91" t="str" cm="1">
        <f t="array" aca="1" ref="F9" ca="1">IF(ISNUMBER(E9),E9*INDIRECT($B$1&amp;"!$F$9")/$G$3,"")</f>
        <v/>
      </c>
      <c r="G9" s="91" t="str">
        <f ca="1">IF(ISNUMBER(F9),F9*B9/$I$3,"")</f>
        <v/>
      </c>
      <c r="H9" s="91" t="str" cm="1">
        <f t="array" aca="1" ref="H9" ca="1">IF(B9&lt;INDIRECT($B$1&amp;"!$C$7"),C9-G9,"")</f>
        <v/>
      </c>
      <c r="I9" s="87"/>
      <c r="W9" s="86"/>
      <c r="X9" s="95"/>
    </row>
    <row r="10" spans="1:24" x14ac:dyDescent="0.25">
      <c r="A10" s="99"/>
      <c r="B10" s="91" t="str" cm="1">
        <f t="array" aca="1" ref="B10" ca="1">IF(ISNUMBER(B9),IF(AND(B9&lt;INDIRECT($B$1&amp;"!$C$7"),H9&gt;0), B9+0.5,""),"")</f>
        <v/>
      </c>
      <c r="C10" s="91" t="str">
        <f ca="1">IF(ISNUMBER(B10),H9,"")</f>
        <v/>
      </c>
      <c r="D10" s="91" t="str" cm="1">
        <f t="array" aca="1" ref="D10" ca="1">IF(AND(B10&lt;INDIRECT($B$1&amp;"!$C$7"),ISNUMBER(B10)),INDIRECT($B$1&amp;"!$C$16")*ERFC(0.5*C10*SQRT(INDIRECT($B$1&amp;"!$F$10")/(INDIRECT($B$1&amp;"!$F$9")*INDIRECT($B$1&amp;"!$C$20")*B10))),"")</f>
        <v/>
      </c>
      <c r="E10" s="91" t="e" cm="1">
        <f t="array" aca="1" ref="E10" ca="1">(INDIRECT($B$1&amp;"!$F$15") -D10)/C10</f>
        <v>#VALUE!</v>
      </c>
      <c r="F10" s="91" t="str" cm="1">
        <f t="array" aca="1" ref="F10" ca="1">IF(ISNUMBER(E10),E10*INDIRECT($B$1&amp;"!$F$9")/$G$3,"")</f>
        <v/>
      </c>
      <c r="G10" s="91" t="str">
        <f ca="1">IF(ISNUMBER(F10),F10*ABS(B9-B10)/$I$3,"")</f>
        <v/>
      </c>
      <c r="H10" s="91" t="str" cm="1">
        <f t="array" aca="1" ref="H10" ca="1">IF(B10&lt;INDIRECT($B$1&amp;"!$C$7"),H9-G10,"")</f>
        <v/>
      </c>
      <c r="I10" s="87"/>
      <c r="J10" s="90"/>
      <c r="P10" s="87"/>
      <c r="W10" s="86"/>
      <c r="X10" s="95"/>
    </row>
    <row r="11" spans="1:24" x14ac:dyDescent="0.25">
      <c r="A11" s="99"/>
      <c r="B11" s="91" t="str" cm="1">
        <f t="array" aca="1" ref="B11" ca="1">IF(ISNUMBER(B10),IF(AND(B10&lt;INDIRECT($B$1&amp;"!$C$7"),H10&gt;0), B10+0.5,""),"")</f>
        <v/>
      </c>
      <c r="C11" s="91" t="str">
        <f t="shared" ref="C11:C26" ca="1" si="0">IF(ISNUMBER(B11),H10,"")</f>
        <v/>
      </c>
      <c r="D11" s="91" t="str" cm="1">
        <f t="array" aca="1" ref="D11" ca="1">IF(AND(B11&lt;INDIRECT($B$1&amp;"!$C$7"),ISNUMBER(B11)),INDIRECT($B$1&amp;"!$C$16")*ERFC(0.5*C11*SQRT(INDIRECT($B$1&amp;"!$F$10")/(INDIRECT($B$1&amp;"!$F$9")*INDIRECT($B$1&amp;"!$C$20")*B11))),"")</f>
        <v/>
      </c>
      <c r="E11" s="91" t="e" cm="1">
        <f t="array" aca="1" ref="E11" ca="1">(INDIRECT($B$1&amp;"!$F$15") -D11)/C11</f>
        <v>#VALUE!</v>
      </c>
      <c r="F11" s="91" t="str" cm="1">
        <f t="array" aca="1" ref="F11" ca="1">IF(ISNUMBER(E11),E11*INDIRECT($B$1&amp;"!$F$9")/$G$3,"")</f>
        <v/>
      </c>
      <c r="G11" s="91" t="str">
        <f t="shared" ref="G11:G48" ca="1" si="1">IF(ISNUMBER(F11),F11*ABS(B10-B11)/$I$3,"")</f>
        <v/>
      </c>
      <c r="H11" s="91" t="str" cm="1">
        <f t="array" aca="1" ref="H11" ca="1">IF(B11&lt;INDIRECT($B$1&amp;"!$C$7"),H10-G11,"")</f>
        <v/>
      </c>
    </row>
    <row r="12" spans="1:24" x14ac:dyDescent="0.25">
      <c r="A12" s="99"/>
      <c r="B12" s="91" t="str" cm="1">
        <f t="array" aca="1" ref="B12" ca="1">IF(ISNUMBER(B11),IF(AND(B11&lt;INDIRECT($B$1&amp;"!$C$7"),H11&gt;0), B11+0.5,""),"")</f>
        <v/>
      </c>
      <c r="C12" s="91" t="str">
        <f t="shared" ca="1" si="0"/>
        <v/>
      </c>
      <c r="D12" s="91" t="str" cm="1">
        <f t="array" aca="1" ref="D12" ca="1">IF(AND(B12&lt;INDIRECT($B$1&amp;"!$C$7"),ISNUMBER(B12)),INDIRECT($B$1&amp;"!$C$16")*ERFC(0.5*C12*SQRT(INDIRECT($B$1&amp;"!$F$10")/(INDIRECT($B$1&amp;"!$F$9")*INDIRECT($B$1&amp;"!$C$20")*B12))),"")</f>
        <v/>
      </c>
      <c r="E12" s="91" t="e" cm="1">
        <f t="array" aca="1" ref="E12" ca="1">(INDIRECT($B$1&amp;"!$F$15") -D12)/C12</f>
        <v>#VALUE!</v>
      </c>
      <c r="F12" s="91" t="str" cm="1">
        <f t="array" aca="1" ref="F12" ca="1">IF(ISNUMBER(E12),E12*INDIRECT($B$1&amp;"!$F$9")/$G$3,"")</f>
        <v/>
      </c>
      <c r="G12" s="91" t="str">
        <f t="shared" ca="1" si="1"/>
        <v/>
      </c>
      <c r="H12" s="91" t="str" cm="1">
        <f t="array" aca="1" ref="H12" ca="1">IF(B12&lt;INDIRECT($B$1&amp;"!$C$7"),H11-G12,"")</f>
        <v/>
      </c>
    </row>
    <row r="13" spans="1:24" x14ac:dyDescent="0.25">
      <c r="A13" s="99"/>
      <c r="B13" s="91" t="str" cm="1">
        <f t="array" aca="1" ref="B13" ca="1">IF(ISNUMBER(B12),IF(AND(B12&lt;INDIRECT($B$1&amp;"!$C$7"),H12&gt;0), B12+0.5,""),"")</f>
        <v/>
      </c>
      <c r="C13" s="91" t="str">
        <f t="shared" ca="1" si="0"/>
        <v/>
      </c>
      <c r="D13" s="91" t="str" cm="1">
        <f t="array" aca="1" ref="D13" ca="1">IF(AND(B13&lt;INDIRECT($B$1&amp;"!$C$7"),ISNUMBER(B13)),INDIRECT($B$1&amp;"!$C$16")*ERFC(0.5*C13*SQRT(INDIRECT($B$1&amp;"!$F$10")/(INDIRECT($B$1&amp;"!$F$9")*INDIRECT($B$1&amp;"!$C$20")*B13))),"")</f>
        <v/>
      </c>
      <c r="E13" s="91" t="e" cm="1">
        <f t="array" aca="1" ref="E13" ca="1">(INDIRECT($B$1&amp;"!$F$15") -D13)/C13</f>
        <v>#VALUE!</v>
      </c>
      <c r="F13" s="91" t="str" cm="1">
        <f t="array" aca="1" ref="F13" ca="1">IF(ISNUMBER(E13),E13*INDIRECT($B$1&amp;"!$F$9")/$G$3,"")</f>
        <v/>
      </c>
      <c r="G13" s="91" t="str">
        <f t="shared" ca="1" si="1"/>
        <v/>
      </c>
      <c r="H13" s="91" t="str" cm="1">
        <f t="array" aca="1" ref="H13" ca="1">IF(B13&lt;INDIRECT($B$1&amp;"!$C$7"),H12-G13,"")</f>
        <v/>
      </c>
      <c r="J13" s="87"/>
    </row>
    <row r="14" spans="1:24" x14ac:dyDescent="0.25">
      <c r="A14" s="99"/>
      <c r="B14" s="91" t="str" cm="1">
        <f t="array" aca="1" ref="B14" ca="1">IF(ISNUMBER(B13),IF(AND(B13&lt;INDIRECT($B$1&amp;"!$C$7"),H13&gt;0), B13+0.5,""),"")</f>
        <v/>
      </c>
      <c r="C14" s="91" t="str">
        <f t="shared" ca="1" si="0"/>
        <v/>
      </c>
      <c r="D14" s="91" t="str" cm="1">
        <f t="array" aca="1" ref="D14" ca="1">IF(AND(B14&lt;INDIRECT($B$1&amp;"!$C$7"),ISNUMBER(B14)),INDIRECT($B$1&amp;"!$C$16")*ERFC(0.5*C14*SQRT(INDIRECT($B$1&amp;"!$F$10")/(INDIRECT($B$1&amp;"!$F$9")*INDIRECT($B$1&amp;"!$C$20")*B14))),"")</f>
        <v/>
      </c>
      <c r="E14" s="91" t="e" cm="1">
        <f t="array" aca="1" ref="E14" ca="1">(INDIRECT($B$1&amp;"!$F$15") -D14)/C14</f>
        <v>#VALUE!</v>
      </c>
      <c r="F14" s="91" t="str" cm="1">
        <f t="array" aca="1" ref="F14" ca="1">IF(ISNUMBER(E14),E14*INDIRECT($B$1&amp;"!$F$9")/$G$3,"")</f>
        <v/>
      </c>
      <c r="G14" s="91" t="str">
        <f t="shared" ca="1" si="1"/>
        <v/>
      </c>
      <c r="H14" s="91" t="str" cm="1">
        <f t="array" aca="1" ref="H14" ca="1">IF(B14&lt;INDIRECT($B$1&amp;"!$C$7"),H13-G14,"")</f>
        <v/>
      </c>
    </row>
    <row r="15" spans="1:24" x14ac:dyDescent="0.25">
      <c r="A15" s="99"/>
      <c r="B15" s="91" t="str" cm="1">
        <f t="array" aca="1" ref="B15" ca="1">IF(ISNUMBER(B14),IF(AND(B14&lt;INDIRECT($B$1&amp;"!$C$7"),H14&gt;0), B14+0.5,""),"")</f>
        <v/>
      </c>
      <c r="C15" s="91" t="str">
        <f t="shared" ca="1" si="0"/>
        <v/>
      </c>
      <c r="D15" s="91" t="str" cm="1">
        <f t="array" aca="1" ref="D15" ca="1">IF(AND(B15&lt;INDIRECT($B$1&amp;"!$C$7"),ISNUMBER(B15)),INDIRECT($B$1&amp;"!$C$16")*ERFC(0.5*C15*SQRT(INDIRECT($B$1&amp;"!$F$10")/(INDIRECT($B$1&amp;"!$F$9")*INDIRECT($B$1&amp;"!$C$20")*B15))),"")</f>
        <v/>
      </c>
      <c r="E15" s="91" t="e" cm="1">
        <f t="array" aca="1" ref="E15" ca="1">(INDIRECT($B$1&amp;"!$F$15") -D15)/C15</f>
        <v>#VALUE!</v>
      </c>
      <c r="F15" s="91" t="str" cm="1">
        <f t="array" aca="1" ref="F15" ca="1">IF(ISNUMBER(E15),E15*INDIRECT($B$1&amp;"!$F$9")/$G$3,"")</f>
        <v/>
      </c>
      <c r="G15" s="91" t="str">
        <f t="shared" ca="1" si="1"/>
        <v/>
      </c>
      <c r="H15" s="91" t="str" cm="1">
        <f t="array" aca="1" ref="H15" ca="1">IF(B15&lt;INDIRECT($B$1&amp;"!$C$7"),H14-G15,"")</f>
        <v/>
      </c>
      <c r="I15" s="87"/>
      <c r="J15" s="87"/>
    </row>
    <row r="16" spans="1:24" x14ac:dyDescent="0.25">
      <c r="A16" s="99"/>
      <c r="B16" s="91" t="str" cm="1">
        <f t="array" aca="1" ref="B16" ca="1">IF(ISNUMBER(B15),IF(AND(B15&lt;INDIRECT($B$1&amp;"!$C$7"),H15&gt;0), B15+0.5,""),"")</f>
        <v/>
      </c>
      <c r="C16" s="91" t="str">
        <f t="shared" ca="1" si="0"/>
        <v/>
      </c>
      <c r="D16" s="91" t="str" cm="1">
        <f t="array" aca="1" ref="D16" ca="1">IF(AND(B16&lt;INDIRECT($B$1&amp;"!$C$7"),ISNUMBER(B16)),INDIRECT($B$1&amp;"!$C$16")*ERFC(0.5*C16*SQRT(INDIRECT($B$1&amp;"!$F$10")/(INDIRECT($B$1&amp;"!$F$9")*INDIRECT($B$1&amp;"!$C$20")*B16))),"")</f>
        <v/>
      </c>
      <c r="E16" s="91" t="e" cm="1">
        <f t="array" aca="1" ref="E16" ca="1">(INDIRECT($B$1&amp;"!$F$15") -D16)/C16</f>
        <v>#VALUE!</v>
      </c>
      <c r="F16" s="91" t="str" cm="1">
        <f t="array" aca="1" ref="F16" ca="1">IF(ISNUMBER(E16),E16*INDIRECT($B$1&amp;"!$F$9")/$G$3,"")</f>
        <v/>
      </c>
      <c r="G16" s="91" t="str">
        <f t="shared" ca="1" si="1"/>
        <v/>
      </c>
      <c r="H16" s="91" t="str" cm="1">
        <f t="array" aca="1" ref="H16" ca="1">IF(B16&lt;INDIRECT($B$1&amp;"!$C$7"),H15-G16,"")</f>
        <v/>
      </c>
      <c r="I16" s="87"/>
      <c r="J16" s="87"/>
      <c r="R16" s="87"/>
      <c r="S16" s="87"/>
      <c r="T16" s="87"/>
      <c r="U16" s="87"/>
      <c r="V16" s="87"/>
    </row>
    <row r="17" spans="1:22" x14ac:dyDescent="0.25">
      <c r="A17" s="99"/>
      <c r="B17" s="91" t="str" cm="1">
        <f t="array" aca="1" ref="B17" ca="1">IF(ISNUMBER(B16),IF(AND(B16&lt;INDIRECT($B$1&amp;"!$C$7"),H16&gt;0), B16+0.5,""),"")</f>
        <v/>
      </c>
      <c r="C17" s="91" t="str">
        <f t="shared" ca="1" si="0"/>
        <v/>
      </c>
      <c r="D17" s="91" t="str" cm="1">
        <f t="array" aca="1" ref="D17" ca="1">IF(AND(B17&lt;INDIRECT($B$1&amp;"!$C$7"),ISNUMBER(B17)),INDIRECT($B$1&amp;"!$C$16")*ERFC(0.5*C17*SQRT(INDIRECT($B$1&amp;"!$F$10")/(INDIRECT($B$1&amp;"!$F$9")*INDIRECT($B$1&amp;"!$C$20")*B17))),"")</f>
        <v/>
      </c>
      <c r="E17" s="91" t="e" cm="1">
        <f t="array" aca="1" ref="E17" ca="1">(INDIRECT($B$1&amp;"!$F$15") -D17)/C17</f>
        <v>#VALUE!</v>
      </c>
      <c r="F17" s="91" t="str" cm="1">
        <f t="array" aca="1" ref="F17" ca="1">IF(ISNUMBER(E17),E17*INDIRECT($B$1&amp;"!$F$9")/$G$3,"")</f>
        <v/>
      </c>
      <c r="G17" s="91" t="str">
        <f t="shared" ca="1" si="1"/>
        <v/>
      </c>
      <c r="H17" s="91" t="str" cm="1">
        <f t="array" aca="1" ref="H17" ca="1">IF(B17&lt;INDIRECT($B$1&amp;"!$C$7"),H16-G17,"")</f>
        <v/>
      </c>
      <c r="I17" s="87"/>
      <c r="J17" s="87"/>
      <c r="R17" s="87"/>
      <c r="S17" s="87"/>
      <c r="T17" s="87"/>
      <c r="U17" s="87"/>
      <c r="V17" s="87"/>
    </row>
    <row r="18" spans="1:22" x14ac:dyDescent="0.25">
      <c r="A18" s="99"/>
      <c r="B18" s="91" t="str" cm="1">
        <f t="array" aca="1" ref="B18" ca="1">IF(ISNUMBER(B17),IF(AND(B17&lt;INDIRECT($B$1&amp;"!$C$7"),H17&gt;0), B17+0.5,""),"")</f>
        <v/>
      </c>
      <c r="C18" s="91" t="str">
        <f t="shared" ca="1" si="0"/>
        <v/>
      </c>
      <c r="D18" s="91" t="str" cm="1">
        <f t="array" aca="1" ref="D18" ca="1">IF(AND(B18&lt;INDIRECT($B$1&amp;"!$C$7"),ISNUMBER(B18)),INDIRECT($B$1&amp;"!$C$16")*ERFC(0.5*C18*SQRT(INDIRECT($B$1&amp;"!$F$10")/(INDIRECT($B$1&amp;"!$F$9")*INDIRECT($B$1&amp;"!$C$20")*B18))),"")</f>
        <v/>
      </c>
      <c r="E18" s="91" t="e" cm="1">
        <f t="array" aca="1" ref="E18" ca="1">(INDIRECT($B$1&amp;"!$F$15") -D18)/C18</f>
        <v>#VALUE!</v>
      </c>
      <c r="F18" s="91" t="str" cm="1">
        <f t="array" aca="1" ref="F18" ca="1">IF(ISNUMBER(E18),E18*INDIRECT($B$1&amp;"!$F$9")/$G$3,"")</f>
        <v/>
      </c>
      <c r="G18" s="91" t="str">
        <f t="shared" ca="1" si="1"/>
        <v/>
      </c>
      <c r="H18" s="91" t="str" cm="1">
        <f t="array" aca="1" ref="H18" ca="1">IF(B18&lt;INDIRECT($B$1&amp;"!$C$7"),H17-G18,"")</f>
        <v/>
      </c>
      <c r="I18" s="87"/>
      <c r="J18" s="87"/>
      <c r="R18" s="87"/>
      <c r="S18" s="87"/>
      <c r="T18" s="87"/>
      <c r="U18" s="87"/>
      <c r="V18" s="87"/>
    </row>
    <row r="19" spans="1:22" x14ac:dyDescent="0.25">
      <c r="A19" s="99"/>
      <c r="B19" s="91" t="str" cm="1">
        <f t="array" aca="1" ref="B19" ca="1">IF(ISNUMBER(B18),IF(AND(B18&lt;INDIRECT($B$1&amp;"!$C$7"),H18&gt;0), B18+0.5,""),"")</f>
        <v/>
      </c>
      <c r="C19" s="91" t="str">
        <f t="shared" ca="1" si="0"/>
        <v/>
      </c>
      <c r="D19" s="91" t="str" cm="1">
        <f t="array" aca="1" ref="D19" ca="1">IF(AND(B19&lt;INDIRECT($B$1&amp;"!$C$7"),ISNUMBER(B19)),INDIRECT($B$1&amp;"!$C$16")*ERFC(0.5*C19*SQRT(INDIRECT($B$1&amp;"!$F$10")/(INDIRECT($B$1&amp;"!$F$9")*INDIRECT($B$1&amp;"!$C$20")*B19))),"")</f>
        <v/>
      </c>
      <c r="E19" s="91" t="e" cm="1">
        <f t="array" aca="1" ref="E19" ca="1">(INDIRECT($B$1&amp;"!$F$15") -D19)/C19</f>
        <v>#VALUE!</v>
      </c>
      <c r="F19" s="91" t="str" cm="1">
        <f t="array" aca="1" ref="F19" ca="1">IF(ISNUMBER(E19),E19*INDIRECT($B$1&amp;"!$F$9")/$G$3,"")</f>
        <v/>
      </c>
      <c r="G19" s="91" t="str">
        <f t="shared" ca="1" si="1"/>
        <v/>
      </c>
      <c r="H19" s="91" t="str" cm="1">
        <f t="array" aca="1" ref="H19" ca="1">IF(B19&lt;INDIRECT($B$1&amp;"!$C$7"),H18-G19,"")</f>
        <v/>
      </c>
      <c r="I19" s="87"/>
      <c r="J19" s="87"/>
      <c r="R19" s="87"/>
      <c r="S19" s="87"/>
      <c r="T19" s="87"/>
      <c r="U19" s="87"/>
      <c r="V19" s="87"/>
    </row>
    <row r="20" spans="1:22" x14ac:dyDescent="0.25">
      <c r="A20" s="99"/>
      <c r="B20" s="91" t="str" cm="1">
        <f t="array" aca="1" ref="B20" ca="1">IF(ISNUMBER(B19),IF(AND(B19&lt;INDIRECT($B$1&amp;"!$C$7"),H19&gt;0), B19+0.5,""),"")</f>
        <v/>
      </c>
      <c r="C20" s="91" t="str">
        <f t="shared" ca="1" si="0"/>
        <v/>
      </c>
      <c r="D20" s="91" t="str" cm="1">
        <f t="array" aca="1" ref="D20" ca="1">IF(AND(B20&lt;INDIRECT($B$1&amp;"!$C$7"),ISNUMBER(B20)),INDIRECT($B$1&amp;"!$C$16")*ERFC(0.5*C20*SQRT(INDIRECT($B$1&amp;"!$F$10")/(INDIRECT($B$1&amp;"!$F$9")*INDIRECT($B$1&amp;"!$C$20")*B20))),"")</f>
        <v/>
      </c>
      <c r="E20" s="91" t="e" cm="1">
        <f t="array" aca="1" ref="E20" ca="1">(INDIRECT($B$1&amp;"!$F$15") -D20)/C20</f>
        <v>#VALUE!</v>
      </c>
      <c r="F20" s="91" t="str" cm="1">
        <f t="array" aca="1" ref="F20" ca="1">IF(ISNUMBER(E20),E20*INDIRECT($B$1&amp;"!$F$9")/$G$3,"")</f>
        <v/>
      </c>
      <c r="G20" s="91" t="str">
        <f t="shared" ca="1" si="1"/>
        <v/>
      </c>
      <c r="H20" s="91" t="str" cm="1">
        <f t="array" aca="1" ref="H20" ca="1">IF(B20&lt;INDIRECT($B$1&amp;"!$C$7"),H19-G20,"")</f>
        <v/>
      </c>
      <c r="I20" s="87"/>
      <c r="J20" s="87"/>
      <c r="R20" s="87"/>
      <c r="S20" s="87"/>
      <c r="T20" s="87"/>
      <c r="U20" s="87"/>
      <c r="V20" s="87"/>
    </row>
    <row r="21" spans="1:22" x14ac:dyDescent="0.25">
      <c r="A21" s="99"/>
      <c r="B21" s="91" t="str" cm="1">
        <f t="array" aca="1" ref="B21" ca="1">IF(ISNUMBER(B20),IF(AND(B20&lt;INDIRECT($B$1&amp;"!$C$7"),H20&gt;0), B20+0.5,""),"")</f>
        <v/>
      </c>
      <c r="C21" s="91" t="str">
        <f t="shared" ca="1" si="0"/>
        <v/>
      </c>
      <c r="D21" s="91" t="str" cm="1">
        <f t="array" aca="1" ref="D21" ca="1">IF(AND(B21&lt;INDIRECT($B$1&amp;"!$C$7"),ISNUMBER(B21)),INDIRECT($B$1&amp;"!$C$16")*ERFC(0.5*C21*SQRT(INDIRECT($B$1&amp;"!$F$10")/(INDIRECT($B$1&amp;"!$F$9")*INDIRECT($B$1&amp;"!$C$20")*B21))),"")</f>
        <v/>
      </c>
      <c r="E21" s="91" t="e" cm="1">
        <f t="array" aca="1" ref="E21" ca="1">(INDIRECT($B$1&amp;"!$F$15") -D21)/C21</f>
        <v>#VALUE!</v>
      </c>
      <c r="F21" s="91" t="str" cm="1">
        <f t="array" aca="1" ref="F21" ca="1">IF(ISNUMBER(E21),E21*INDIRECT($B$1&amp;"!$F$9")/$G$3,"")</f>
        <v/>
      </c>
      <c r="G21" s="91" t="str">
        <f t="shared" ca="1" si="1"/>
        <v/>
      </c>
      <c r="H21" s="91" t="str" cm="1">
        <f t="array" aca="1" ref="H21" ca="1">IF(B21&lt;INDIRECT($B$1&amp;"!$C$7"),H20-G21,"")</f>
        <v/>
      </c>
      <c r="I21" s="87"/>
      <c r="J21" s="87"/>
      <c r="R21" s="87"/>
      <c r="S21" s="87"/>
      <c r="T21" s="87"/>
      <c r="U21" s="87"/>
      <c r="V21" s="87"/>
    </row>
    <row r="22" spans="1:22" x14ac:dyDescent="0.25">
      <c r="A22" s="99"/>
      <c r="B22" s="91" t="str" cm="1">
        <f t="array" aca="1" ref="B22" ca="1">IF(ISNUMBER(B21),IF(AND(B21&lt;INDIRECT($B$1&amp;"!$C$7"),H21&gt;0), B21+0.5,""),"")</f>
        <v/>
      </c>
      <c r="C22" s="91" t="str">
        <f t="shared" ca="1" si="0"/>
        <v/>
      </c>
      <c r="D22" s="91" t="str" cm="1">
        <f t="array" aca="1" ref="D22" ca="1">IF(AND(B22&lt;INDIRECT($B$1&amp;"!$C$7"),ISNUMBER(B22)),INDIRECT($B$1&amp;"!$C$16")*ERFC(0.5*C22*SQRT(INDIRECT($B$1&amp;"!$F$10")/(INDIRECT($B$1&amp;"!$F$9")*INDIRECT($B$1&amp;"!$C$20")*B22))),"")</f>
        <v/>
      </c>
      <c r="E22" s="91" t="e" cm="1">
        <f t="array" aca="1" ref="E22" ca="1">(INDIRECT($B$1&amp;"!$F$15") -D22)/C22</f>
        <v>#VALUE!</v>
      </c>
      <c r="F22" s="91" t="str" cm="1">
        <f t="array" aca="1" ref="F22" ca="1">IF(ISNUMBER(E22),E22*INDIRECT($B$1&amp;"!$F$9")/$G$3,"")</f>
        <v/>
      </c>
      <c r="G22" s="91" t="str">
        <f t="shared" ca="1" si="1"/>
        <v/>
      </c>
      <c r="H22" s="91" t="str" cm="1">
        <f t="array" aca="1" ref="H22" ca="1">IF(B22&lt;INDIRECT($B$1&amp;"!$C$7"),H21-G22,"")</f>
        <v/>
      </c>
      <c r="I22" s="87"/>
      <c r="J22" s="87"/>
      <c r="R22" s="87"/>
      <c r="S22" s="87"/>
      <c r="T22" s="87"/>
      <c r="U22" s="87"/>
      <c r="V22" s="87"/>
    </row>
    <row r="23" spans="1:22" x14ac:dyDescent="0.25">
      <c r="A23" s="99"/>
      <c r="B23" s="91" t="str" cm="1">
        <f t="array" aca="1" ref="B23" ca="1">IF(ISNUMBER(B22),IF(AND(B22&lt;INDIRECT($B$1&amp;"!$C$7"),H22&gt;0), B22+0.5,""),"")</f>
        <v/>
      </c>
      <c r="C23" s="91" t="str">
        <f t="shared" ca="1" si="0"/>
        <v/>
      </c>
      <c r="D23" s="91" t="str" cm="1">
        <f t="array" aca="1" ref="D23" ca="1">IF(AND(B23&lt;INDIRECT($B$1&amp;"!$C$7"),ISNUMBER(B23)),INDIRECT($B$1&amp;"!$C$16")*ERFC(0.5*C23*SQRT(INDIRECT($B$1&amp;"!$F$10")/(INDIRECT($B$1&amp;"!$F$9")*INDIRECT($B$1&amp;"!$C$20")*B23))),"")</f>
        <v/>
      </c>
      <c r="E23" s="91" t="e" cm="1">
        <f t="array" aca="1" ref="E23" ca="1">(INDIRECT($B$1&amp;"!$F$15") -D23)/C23</f>
        <v>#VALUE!</v>
      </c>
      <c r="F23" s="91" t="str" cm="1">
        <f t="array" aca="1" ref="F23" ca="1">IF(ISNUMBER(E23),E23*INDIRECT($B$1&amp;"!$F$9")/$G$3,"")</f>
        <v/>
      </c>
      <c r="G23" s="91" t="str">
        <f t="shared" ca="1" si="1"/>
        <v/>
      </c>
      <c r="H23" s="91" t="str" cm="1">
        <f t="array" aca="1" ref="H23" ca="1">IF(B23&lt;INDIRECT($B$1&amp;"!$C$7"),H22-G23,"")</f>
        <v/>
      </c>
      <c r="I23" s="87"/>
      <c r="J23" s="87"/>
      <c r="R23" s="87"/>
      <c r="S23" s="87"/>
      <c r="T23" s="87"/>
      <c r="U23" s="87"/>
      <c r="V23" s="87"/>
    </row>
    <row r="24" spans="1:22" x14ac:dyDescent="0.25">
      <c r="B24" s="91" t="str" cm="1">
        <f t="array" aca="1" ref="B24" ca="1">IF(ISNUMBER(B23),IF(AND(B23&lt;INDIRECT($B$1&amp;"!$C$7"),H23&gt;0), B23+0.5,""),"")</f>
        <v/>
      </c>
      <c r="C24" s="91" t="str">
        <f t="shared" ca="1" si="0"/>
        <v/>
      </c>
      <c r="D24" s="91" t="str" cm="1">
        <f t="array" aca="1" ref="D24" ca="1">IF(AND(B24&lt;INDIRECT($B$1&amp;"!$C$7"),ISNUMBER(B24)),INDIRECT($B$1&amp;"!$C$16")*ERFC(0.5*C24*SQRT(INDIRECT($B$1&amp;"!$F$10")/(INDIRECT($B$1&amp;"!$F$9")*INDIRECT($B$1&amp;"!$C$20")*B24))),"")</f>
        <v/>
      </c>
      <c r="E24" s="91" t="e" cm="1">
        <f t="array" aca="1" ref="E24" ca="1">(INDIRECT($B$1&amp;"!$F$15") -D24)/C24</f>
        <v>#VALUE!</v>
      </c>
      <c r="F24" s="91" t="str" cm="1">
        <f t="array" aca="1" ref="F24" ca="1">IF(ISNUMBER(E24),E24*INDIRECT($B$1&amp;"!$F$9")/$G$3,"")</f>
        <v/>
      </c>
      <c r="G24" s="91" t="str">
        <f t="shared" ca="1" si="1"/>
        <v/>
      </c>
      <c r="H24" s="91" t="str" cm="1">
        <f t="array" aca="1" ref="H24" ca="1">IF(B24&lt;INDIRECT($B$1&amp;"!$C$7"),H23-G24,"")</f>
        <v/>
      </c>
      <c r="I24" s="87"/>
      <c r="J24" s="87"/>
      <c r="R24" s="87"/>
      <c r="S24" s="87"/>
      <c r="T24" s="87"/>
      <c r="U24" s="87"/>
      <c r="V24" s="87"/>
    </row>
    <row r="25" spans="1:22" x14ac:dyDescent="0.25">
      <c r="B25" s="91" t="str" cm="1">
        <f t="array" aca="1" ref="B25" ca="1">IF(ISNUMBER(B24),IF(AND(B24&lt;INDIRECT($B$1&amp;"!$C$7"),H24&gt;0), B24+0.5,""),"")</f>
        <v/>
      </c>
      <c r="C25" s="91" t="str">
        <f t="shared" ca="1" si="0"/>
        <v/>
      </c>
      <c r="D25" s="91" t="str" cm="1">
        <f t="array" aca="1" ref="D25" ca="1">IF(AND(B25&lt;INDIRECT($B$1&amp;"!$C$7"),ISNUMBER(B25)),INDIRECT($B$1&amp;"!$C$16")*ERFC(0.5*C25*SQRT(INDIRECT($B$1&amp;"!$F$10")/(INDIRECT($B$1&amp;"!$F$9")*INDIRECT($B$1&amp;"!$C$20")*B25))),"")</f>
        <v/>
      </c>
      <c r="E25" s="91" t="e" cm="1">
        <f t="array" aca="1" ref="E25" ca="1">(INDIRECT($B$1&amp;"!$F$15") -D25)/C25</f>
        <v>#VALUE!</v>
      </c>
      <c r="F25" s="91" t="str" cm="1">
        <f t="array" aca="1" ref="F25" ca="1">IF(ISNUMBER(E25),E25*INDIRECT($B$1&amp;"!$F$9")/$G$3,"")</f>
        <v/>
      </c>
      <c r="G25" s="91" t="str">
        <f t="shared" ca="1" si="1"/>
        <v/>
      </c>
      <c r="H25" s="91" t="str" cm="1">
        <f t="array" aca="1" ref="H25" ca="1">IF(B25&lt;INDIRECT($B$1&amp;"!$C$7"),H24-G25,"")</f>
        <v/>
      </c>
      <c r="I25" s="87"/>
      <c r="J25" s="87"/>
      <c r="R25" s="87"/>
      <c r="S25" s="87"/>
      <c r="T25" s="87"/>
      <c r="U25" s="87"/>
      <c r="V25" s="87"/>
    </row>
    <row r="26" spans="1:22" x14ac:dyDescent="0.25">
      <c r="B26" s="91" t="str" cm="1">
        <f t="array" aca="1" ref="B26" ca="1">IF(ISNUMBER(B25),IF(AND(B25&lt;INDIRECT($B$1&amp;"!$C$7"),H25&gt;0), B25+0.5,""),"")</f>
        <v/>
      </c>
      <c r="C26" s="91" t="str">
        <f t="shared" ca="1" si="0"/>
        <v/>
      </c>
      <c r="D26" s="91" t="str" cm="1">
        <f t="array" aca="1" ref="D26" ca="1">IF(AND(B26&lt;INDIRECT($B$1&amp;"!$C$7"),ISNUMBER(B26)),INDIRECT($B$1&amp;"!$C$16")*ERFC(0.5*C26*SQRT(INDIRECT($B$1&amp;"!$F$10")/(INDIRECT($B$1&amp;"!$F$9")*INDIRECT($B$1&amp;"!$C$20")*B26))),"")</f>
        <v/>
      </c>
      <c r="E26" s="91" t="e" cm="1">
        <f t="array" aca="1" ref="E26" ca="1">(INDIRECT($B$1&amp;"!$F$15") -D26)/C26</f>
        <v>#VALUE!</v>
      </c>
      <c r="F26" s="91" t="str" cm="1">
        <f t="array" aca="1" ref="F26" ca="1">IF(ISNUMBER(E26),E26*INDIRECT($B$1&amp;"!$F$9")/$G$3,"")</f>
        <v/>
      </c>
      <c r="G26" s="91" t="str">
        <f t="shared" ca="1" si="1"/>
        <v/>
      </c>
      <c r="H26" s="91" t="str" cm="1">
        <f t="array" aca="1" ref="H26" ca="1">IF(B26&lt;INDIRECT($B$1&amp;"!$C$7"),H25-G26,"")</f>
        <v/>
      </c>
      <c r="I26" s="87"/>
      <c r="J26" s="87"/>
      <c r="R26" s="87"/>
      <c r="S26" s="87"/>
      <c r="T26" s="87"/>
      <c r="U26" s="87"/>
      <c r="V26" s="87"/>
    </row>
    <row r="27" spans="1:22" x14ac:dyDescent="0.25">
      <c r="B27" s="91" t="str" cm="1">
        <f t="array" aca="1" ref="B27" ca="1">IF(ISNUMBER(B26),IF(AND(B26&lt;INDIRECT($B$1&amp;"!$C$7"),H26&gt;0), B26+0.5,""),"")</f>
        <v/>
      </c>
      <c r="C27" s="91" t="str">
        <f t="shared" ref="C27:C48" ca="1" si="2">IF(ISNUMBER(B27),H26,"")</f>
        <v/>
      </c>
      <c r="D27" s="91" t="str" cm="1">
        <f t="array" aca="1" ref="D27" ca="1">IF(AND(B27&lt;INDIRECT($B$1&amp;"!$C$7"),ISNUMBER(B27)),INDIRECT($B$1&amp;"!$C$16")*ERFC(0.5*C27*SQRT(INDIRECT($B$1&amp;"!$F$10")/(INDIRECT($B$1&amp;"!$F$9")*INDIRECT($B$1&amp;"!$C$20")*B27))),"")</f>
        <v/>
      </c>
      <c r="E27" s="91" t="e" cm="1">
        <f t="array" aca="1" ref="E27" ca="1">(INDIRECT($B$1&amp;"!$F$15") -D27)/C27</f>
        <v>#VALUE!</v>
      </c>
      <c r="F27" s="91" t="str" cm="1">
        <f t="array" aca="1" ref="F27" ca="1">IF(ISNUMBER(E27),E27*INDIRECT($B$1&amp;"!$F$9")/$G$3,"")</f>
        <v/>
      </c>
      <c r="G27" s="91" t="str">
        <f t="shared" ca="1" si="1"/>
        <v/>
      </c>
      <c r="H27" s="91" t="str" cm="1">
        <f t="array" aca="1" ref="H27" ca="1">IF(B27&lt;INDIRECT($B$1&amp;"!$C$7"),H26-G27,"")</f>
        <v/>
      </c>
      <c r="I27" s="87"/>
      <c r="J27" s="87"/>
      <c r="R27" s="87"/>
      <c r="S27" s="87"/>
      <c r="T27" s="87"/>
      <c r="U27" s="87"/>
      <c r="V27" s="87"/>
    </row>
    <row r="28" spans="1:22" x14ac:dyDescent="0.25">
      <c r="B28" s="91" t="str" cm="1">
        <f t="array" aca="1" ref="B28" ca="1">IF(ISNUMBER(B27),IF(AND(B27&lt;INDIRECT($B$1&amp;"!$C$7"),H27&gt;0), B27+0.5,""),"")</f>
        <v/>
      </c>
      <c r="C28" s="91" t="str">
        <f t="shared" ca="1" si="2"/>
        <v/>
      </c>
      <c r="D28" s="91" t="str" cm="1">
        <f t="array" aca="1" ref="D28" ca="1">IF(AND(B28&lt;INDIRECT($B$1&amp;"!$C$7"),ISNUMBER(B28)),INDIRECT($B$1&amp;"!$C$16")*ERFC(0.5*C28*SQRT(INDIRECT($B$1&amp;"!$F$10")/(INDIRECT($B$1&amp;"!$F$9")*INDIRECT($B$1&amp;"!$C$20")*B28))),"")</f>
        <v/>
      </c>
      <c r="E28" s="91" t="e" cm="1">
        <f t="array" aca="1" ref="E28" ca="1">(INDIRECT($B$1&amp;"!$F$15") -D28)/C28</f>
        <v>#VALUE!</v>
      </c>
      <c r="F28" s="91" t="str" cm="1">
        <f t="array" aca="1" ref="F28" ca="1">IF(ISNUMBER(E28),E28*INDIRECT($B$1&amp;"!$F$9")/$G$3,"")</f>
        <v/>
      </c>
      <c r="G28" s="91" t="str">
        <f t="shared" ca="1" si="1"/>
        <v/>
      </c>
      <c r="H28" s="91" t="str" cm="1">
        <f t="array" aca="1" ref="H28" ca="1">IF(B28&lt;INDIRECT($B$1&amp;"!$C$7"),H27-G28,"")</f>
        <v/>
      </c>
      <c r="I28" s="87"/>
      <c r="J28" s="87"/>
      <c r="R28" s="87"/>
      <c r="S28" s="87"/>
      <c r="T28" s="87"/>
      <c r="U28" s="87"/>
      <c r="V28" s="87"/>
    </row>
    <row r="29" spans="1:22" x14ac:dyDescent="0.25">
      <c r="B29" s="91" t="str" cm="1">
        <f t="array" aca="1" ref="B29" ca="1">IF(ISNUMBER(B28),IF(AND(B28&lt;INDIRECT($B$1&amp;"!$C$7"),H28&gt;0), B28+0.5,""),"")</f>
        <v/>
      </c>
      <c r="C29" s="91" t="str">
        <f t="shared" ca="1" si="2"/>
        <v/>
      </c>
      <c r="D29" s="91" t="str" cm="1">
        <f t="array" aca="1" ref="D29" ca="1">IF(AND(B29&lt;INDIRECT($B$1&amp;"!$C$7"),ISNUMBER(B29)),INDIRECT($B$1&amp;"!$C$16")*ERFC(0.5*C29*SQRT(INDIRECT($B$1&amp;"!$F$10")/(INDIRECT($B$1&amp;"!$F$9")*INDIRECT($B$1&amp;"!$C$20")*B29))),"")</f>
        <v/>
      </c>
      <c r="E29" s="91" t="e" cm="1">
        <f t="array" aca="1" ref="E29" ca="1">(INDIRECT($B$1&amp;"!$F$15") -D29)/C29</f>
        <v>#VALUE!</v>
      </c>
      <c r="F29" s="91" t="str" cm="1">
        <f t="array" aca="1" ref="F29" ca="1">IF(ISNUMBER(E29),E29*INDIRECT($B$1&amp;"!$F$9")/$G$3,"")</f>
        <v/>
      </c>
      <c r="G29" s="91" t="str">
        <f t="shared" ca="1" si="1"/>
        <v/>
      </c>
      <c r="H29" s="91" t="str" cm="1">
        <f t="array" aca="1" ref="H29" ca="1">IF(B29&lt;INDIRECT($B$1&amp;"!$C$7"),H28-G29,"")</f>
        <v/>
      </c>
      <c r="I29" s="87"/>
      <c r="J29" s="87"/>
      <c r="R29" s="87"/>
      <c r="S29" s="87"/>
      <c r="T29" s="87"/>
      <c r="U29" s="87"/>
      <c r="V29" s="87"/>
    </row>
    <row r="30" spans="1:22" x14ac:dyDescent="0.25">
      <c r="B30" s="91" t="str" cm="1">
        <f t="array" aca="1" ref="B30" ca="1">IF(ISNUMBER(B29),IF(AND(B29&lt;INDIRECT($B$1&amp;"!$C$7"),H29&gt;0), B29+0.5,""),"")</f>
        <v/>
      </c>
      <c r="C30" s="91" t="str">
        <f t="shared" ca="1" si="2"/>
        <v/>
      </c>
      <c r="D30" s="91" t="str" cm="1">
        <f t="array" aca="1" ref="D30" ca="1">IF(AND(B30&lt;INDIRECT($B$1&amp;"!$C$7"),ISNUMBER(B30)),INDIRECT($B$1&amp;"!$C$16")*ERFC(0.5*C30*SQRT(INDIRECT($B$1&amp;"!$F$10")/(INDIRECT($B$1&amp;"!$F$9")*INDIRECT($B$1&amp;"!$C$20")*B30))),"")</f>
        <v/>
      </c>
      <c r="E30" s="91" t="e" cm="1">
        <f t="array" aca="1" ref="E30" ca="1">(INDIRECT($B$1&amp;"!$F$15") -D30)/C30</f>
        <v>#VALUE!</v>
      </c>
      <c r="F30" s="91" t="str" cm="1">
        <f t="array" aca="1" ref="F30" ca="1">IF(ISNUMBER(E30),E30*INDIRECT($B$1&amp;"!$F$9")/$G$3,"")</f>
        <v/>
      </c>
      <c r="G30" s="91" t="str">
        <f t="shared" ca="1" si="1"/>
        <v/>
      </c>
      <c r="H30" s="91" t="str" cm="1">
        <f t="array" aca="1" ref="H30" ca="1">IF(B30&lt;INDIRECT($B$1&amp;"!$C$7"),H29-G30,"")</f>
        <v/>
      </c>
      <c r="I30" s="87"/>
      <c r="J30" s="87"/>
      <c r="R30" s="87"/>
      <c r="S30" s="87"/>
      <c r="T30" s="87"/>
      <c r="U30" s="87"/>
      <c r="V30" s="87"/>
    </row>
    <row r="31" spans="1:22" x14ac:dyDescent="0.25">
      <c r="B31" s="91" t="str" cm="1">
        <f t="array" aca="1" ref="B31" ca="1">IF(ISNUMBER(B30),IF(AND(B30&lt;INDIRECT($B$1&amp;"!$C$7"),H30&gt;0), B30+0.5,""),"")</f>
        <v/>
      </c>
      <c r="C31" s="91" t="str">
        <f t="shared" ca="1" si="2"/>
        <v/>
      </c>
      <c r="D31" s="91" t="str" cm="1">
        <f t="array" aca="1" ref="D31" ca="1">IF(AND(B31&lt;INDIRECT($B$1&amp;"!$C$7"),ISNUMBER(B31)),INDIRECT($B$1&amp;"!$C$16")*ERFC(0.5*C31*SQRT(INDIRECT($B$1&amp;"!$F$10")/(INDIRECT($B$1&amp;"!$F$9")*INDIRECT($B$1&amp;"!$C$20")*B31))),"")</f>
        <v/>
      </c>
      <c r="E31" s="91" t="e" cm="1">
        <f t="array" aca="1" ref="E31" ca="1">(INDIRECT($B$1&amp;"!$F$15") -D31)/C31</f>
        <v>#VALUE!</v>
      </c>
      <c r="F31" s="91" t="str" cm="1">
        <f t="array" aca="1" ref="F31" ca="1">IF(ISNUMBER(E31),E31*INDIRECT($B$1&amp;"!$F$9")/$G$3,"")</f>
        <v/>
      </c>
      <c r="G31" s="91" t="str">
        <f t="shared" ca="1" si="1"/>
        <v/>
      </c>
      <c r="H31" s="91" t="str" cm="1">
        <f t="array" aca="1" ref="H31" ca="1">IF(B31&lt;INDIRECT($B$1&amp;"!$C$7"),H30-G31,"")</f>
        <v/>
      </c>
      <c r="I31" s="87"/>
      <c r="J31" s="87"/>
      <c r="R31" s="87"/>
      <c r="S31" s="87"/>
      <c r="T31" s="87"/>
      <c r="U31" s="87"/>
      <c r="V31" s="87"/>
    </row>
    <row r="32" spans="1:22" x14ac:dyDescent="0.25">
      <c r="B32" s="91" t="str" cm="1">
        <f t="array" aca="1" ref="B32" ca="1">IF(ISNUMBER(B31),IF(AND(B31&lt;INDIRECT($B$1&amp;"!$C$7"),H31&gt;0), B31+0.5,""),"")</f>
        <v/>
      </c>
      <c r="C32" s="91" t="str">
        <f t="shared" ca="1" si="2"/>
        <v/>
      </c>
      <c r="D32" s="91" t="str" cm="1">
        <f t="array" aca="1" ref="D32" ca="1">IF(AND(B32&lt;INDIRECT($B$1&amp;"!$C$7"),ISNUMBER(B32)),INDIRECT($B$1&amp;"!$C$16")*ERFC(0.5*C32*SQRT(INDIRECT($B$1&amp;"!$F$10")/(INDIRECT($B$1&amp;"!$F$9")*INDIRECT($B$1&amp;"!$C$20")*B32))),"")</f>
        <v/>
      </c>
      <c r="E32" s="91" t="e" cm="1">
        <f t="array" aca="1" ref="E32" ca="1">(INDIRECT($B$1&amp;"!$F$15") -D32)/C32</f>
        <v>#VALUE!</v>
      </c>
      <c r="F32" s="91" t="str" cm="1">
        <f t="array" aca="1" ref="F32" ca="1">IF(ISNUMBER(E32),E32*INDIRECT($B$1&amp;"!$F$9")/$G$3,"")</f>
        <v/>
      </c>
      <c r="G32" s="91" t="str">
        <f t="shared" ca="1" si="1"/>
        <v/>
      </c>
      <c r="H32" s="91" t="str" cm="1">
        <f t="array" aca="1" ref="H32" ca="1">IF(B32&lt;INDIRECT($B$1&amp;"!$C$7"),H31-G32,"")</f>
        <v/>
      </c>
      <c r="I32" s="87"/>
      <c r="J32" s="87"/>
      <c r="R32" s="87"/>
      <c r="S32" s="87"/>
      <c r="T32" s="87"/>
      <c r="U32" s="87"/>
      <c r="V32" s="87"/>
    </row>
    <row r="33" spans="2:22" x14ac:dyDescent="0.25">
      <c r="B33" s="91" t="str" cm="1">
        <f t="array" aca="1" ref="B33" ca="1">IF(ISNUMBER(B32),IF(AND(B32&lt;INDIRECT($B$1&amp;"!$C$7"),H32&gt;0), B32+0.5,""),"")</f>
        <v/>
      </c>
      <c r="C33" s="91" t="str">
        <f t="shared" ca="1" si="2"/>
        <v/>
      </c>
      <c r="D33" s="91" t="str" cm="1">
        <f t="array" aca="1" ref="D33" ca="1">IF(AND(B33&lt;INDIRECT($B$1&amp;"!$C$7"),ISNUMBER(B33)),INDIRECT($B$1&amp;"!$C$16")*ERFC(0.5*C33*SQRT(INDIRECT($B$1&amp;"!$F$10")/(INDIRECT($B$1&amp;"!$F$9")*INDIRECT($B$1&amp;"!$C$20")*B33))),"")</f>
        <v/>
      </c>
      <c r="E33" s="91" t="e" cm="1">
        <f t="array" aca="1" ref="E33" ca="1">(INDIRECT($B$1&amp;"!$F$15") -D33)/C33</f>
        <v>#VALUE!</v>
      </c>
      <c r="F33" s="91" t="str" cm="1">
        <f t="array" aca="1" ref="F33" ca="1">IF(ISNUMBER(E33),E33*INDIRECT($B$1&amp;"!$F$9")/$G$3,"")</f>
        <v/>
      </c>
      <c r="G33" s="91" t="str">
        <f t="shared" ca="1" si="1"/>
        <v/>
      </c>
      <c r="H33" s="91" t="str" cm="1">
        <f t="array" aca="1" ref="H33" ca="1">IF(B33&lt;INDIRECT($B$1&amp;"!$C$7"),H32-G33,"")</f>
        <v/>
      </c>
      <c r="I33" s="87"/>
      <c r="J33" s="87"/>
      <c r="R33" s="87"/>
      <c r="S33" s="87"/>
      <c r="T33" s="87"/>
      <c r="U33" s="87"/>
      <c r="V33" s="87"/>
    </row>
    <row r="34" spans="2:22" x14ac:dyDescent="0.25">
      <c r="B34" s="91" t="str" cm="1">
        <f t="array" aca="1" ref="B34" ca="1">IF(ISNUMBER(B33),IF(AND(B33&lt;INDIRECT($B$1&amp;"!$C$7"),H33&gt;0), B33+0.5,""),"")</f>
        <v/>
      </c>
      <c r="C34" s="91" t="str">
        <f t="shared" ca="1" si="2"/>
        <v/>
      </c>
      <c r="D34" s="91" t="str" cm="1">
        <f t="array" aca="1" ref="D34" ca="1">IF(AND(B34&lt;INDIRECT($B$1&amp;"!$C$7"),ISNUMBER(B34)),INDIRECT($B$1&amp;"!$C$16")*ERFC(0.5*C34*SQRT(INDIRECT($B$1&amp;"!$F$10")/(INDIRECT($B$1&amp;"!$F$9")*INDIRECT($B$1&amp;"!$C$20")*B34))),"")</f>
        <v/>
      </c>
      <c r="E34" s="91" t="e" cm="1">
        <f t="array" aca="1" ref="E34" ca="1">(INDIRECT($B$1&amp;"!$F$15") -D34)/C34</f>
        <v>#VALUE!</v>
      </c>
      <c r="F34" s="91" t="str" cm="1">
        <f t="array" aca="1" ref="F34" ca="1">IF(ISNUMBER(E34),E34*INDIRECT($B$1&amp;"!$F$9")/$G$3,"")</f>
        <v/>
      </c>
      <c r="G34" s="91" t="str">
        <f t="shared" ca="1" si="1"/>
        <v/>
      </c>
      <c r="H34" s="91" t="str" cm="1">
        <f t="array" aca="1" ref="H34" ca="1">IF(B34&lt;INDIRECT($B$1&amp;"!$C$7"),H33-G34,"")</f>
        <v/>
      </c>
      <c r="I34" s="87"/>
      <c r="J34" s="87"/>
      <c r="R34" s="87"/>
      <c r="S34" s="87"/>
      <c r="T34" s="87"/>
      <c r="U34" s="87"/>
      <c r="V34" s="87"/>
    </row>
    <row r="35" spans="2:22" x14ac:dyDescent="0.25">
      <c r="B35" s="91" t="str" cm="1">
        <f t="array" aca="1" ref="B35" ca="1">IF(ISNUMBER(B34),IF(AND(B34&lt;INDIRECT($B$1&amp;"!$C$7"),H34&gt;0), B34+0.5,""),"")</f>
        <v/>
      </c>
      <c r="C35" s="91" t="str">
        <f t="shared" ca="1" si="2"/>
        <v/>
      </c>
      <c r="D35" s="91" t="str" cm="1">
        <f t="array" aca="1" ref="D35" ca="1">IF(AND(B35&lt;INDIRECT($B$1&amp;"!$C$7"),ISNUMBER(B35)),INDIRECT($B$1&amp;"!$C$16")*ERFC(0.5*C35*SQRT(INDIRECT($B$1&amp;"!$F$10")/(INDIRECT($B$1&amp;"!$F$9")*INDIRECT($B$1&amp;"!$C$20")*B35))),"")</f>
        <v/>
      </c>
      <c r="E35" s="91" t="e" cm="1">
        <f t="array" aca="1" ref="E35" ca="1">(INDIRECT($B$1&amp;"!$F$15") -D35)/C35</f>
        <v>#VALUE!</v>
      </c>
      <c r="F35" s="91" t="str" cm="1">
        <f t="array" aca="1" ref="F35" ca="1">IF(ISNUMBER(E35),E35*INDIRECT($B$1&amp;"!$F$9")/$G$3,"")</f>
        <v/>
      </c>
      <c r="G35" s="91" t="str">
        <f t="shared" ca="1" si="1"/>
        <v/>
      </c>
      <c r="H35" s="91" t="str" cm="1">
        <f t="array" aca="1" ref="H35" ca="1">IF(B35&lt;INDIRECT($B$1&amp;"!$C$7"),H34-G35,"")</f>
        <v/>
      </c>
      <c r="I35" s="87"/>
      <c r="J35" s="87"/>
      <c r="R35" s="87"/>
      <c r="S35" s="87"/>
      <c r="T35" s="87"/>
      <c r="U35" s="87"/>
      <c r="V35" s="87"/>
    </row>
    <row r="36" spans="2:22" x14ac:dyDescent="0.25">
      <c r="B36" s="91" t="str" cm="1">
        <f t="array" aca="1" ref="B36" ca="1">IF(ISNUMBER(B35),IF(AND(B35&lt;INDIRECT($B$1&amp;"!$C$7"),H35&gt;0), B35+0.5,""),"")</f>
        <v/>
      </c>
      <c r="C36" s="91" t="str">
        <f t="shared" ca="1" si="2"/>
        <v/>
      </c>
      <c r="D36" s="91" t="str" cm="1">
        <f t="array" aca="1" ref="D36" ca="1">IF(AND(B36&lt;INDIRECT($B$1&amp;"!$C$7"),ISNUMBER(B36)),INDIRECT($B$1&amp;"!$C$16")*ERFC(0.5*C36*SQRT(INDIRECT($B$1&amp;"!$F$10")/(INDIRECT($B$1&amp;"!$F$9")*INDIRECT($B$1&amp;"!$C$20")*B36))),"")</f>
        <v/>
      </c>
      <c r="E36" s="91" t="e" cm="1">
        <f t="array" aca="1" ref="E36" ca="1">(INDIRECT($B$1&amp;"!$F$15") -D36)/C36</f>
        <v>#VALUE!</v>
      </c>
      <c r="F36" s="91" t="str" cm="1">
        <f t="array" aca="1" ref="F36" ca="1">IF(ISNUMBER(E36),E36*INDIRECT($B$1&amp;"!$F$9")/$G$3,"")</f>
        <v/>
      </c>
      <c r="G36" s="91" t="str">
        <f t="shared" ca="1" si="1"/>
        <v/>
      </c>
      <c r="H36" s="91" t="str" cm="1">
        <f t="array" aca="1" ref="H36" ca="1">IF(B36&lt;INDIRECT($B$1&amp;"!$C$7"),H35-G36,"")</f>
        <v/>
      </c>
      <c r="I36" s="87"/>
      <c r="J36" s="87"/>
      <c r="R36" s="87"/>
      <c r="S36" s="87"/>
      <c r="T36" s="87"/>
      <c r="U36" s="87"/>
      <c r="V36" s="87"/>
    </row>
    <row r="37" spans="2:22" x14ac:dyDescent="0.25">
      <c r="B37" s="91" t="str" cm="1">
        <f t="array" aca="1" ref="B37" ca="1">IF(ISNUMBER(B36),IF(AND(B36&lt;INDIRECT($B$1&amp;"!$C$7"),H36&gt;0), B36+0.5,""),"")</f>
        <v/>
      </c>
      <c r="C37" s="91" t="str">
        <f t="shared" ca="1" si="2"/>
        <v/>
      </c>
      <c r="D37" s="91" t="str" cm="1">
        <f t="array" aca="1" ref="D37" ca="1">IF(AND(B37&lt;INDIRECT($B$1&amp;"!$C$7"),ISNUMBER(B37)),INDIRECT($B$1&amp;"!$C$16")*ERFC(0.5*C37*SQRT(INDIRECT($B$1&amp;"!$F$10")/(INDIRECT($B$1&amp;"!$F$9")*INDIRECT($B$1&amp;"!$C$20")*B37))),"")</f>
        <v/>
      </c>
      <c r="E37" s="91" t="e" cm="1">
        <f t="array" aca="1" ref="E37" ca="1">(INDIRECT($B$1&amp;"!$F$15") -D37)/C37</f>
        <v>#VALUE!</v>
      </c>
      <c r="F37" s="91" t="str" cm="1">
        <f t="array" aca="1" ref="F37" ca="1">IF(ISNUMBER(E37),E37*INDIRECT($B$1&amp;"!$F$9")/$G$3,"")</f>
        <v/>
      </c>
      <c r="G37" s="91" t="str">
        <f t="shared" ca="1" si="1"/>
        <v/>
      </c>
      <c r="H37" s="91" t="str" cm="1">
        <f t="array" aca="1" ref="H37" ca="1">IF(B37&lt;INDIRECT($B$1&amp;"!$C$7"),H36-G37,"")</f>
        <v/>
      </c>
      <c r="I37" s="87"/>
      <c r="J37" s="87"/>
      <c r="R37" s="87"/>
      <c r="S37" s="87"/>
      <c r="T37" s="87"/>
      <c r="U37" s="87"/>
      <c r="V37" s="87"/>
    </row>
    <row r="38" spans="2:22" x14ac:dyDescent="0.25">
      <c r="B38" s="91" t="str" cm="1">
        <f t="array" aca="1" ref="B38" ca="1">IF(ISNUMBER(B37),IF(AND(B37&lt;INDIRECT($B$1&amp;"!$C$7"),H37&gt;0), B37+0.5,""),"")</f>
        <v/>
      </c>
      <c r="C38" s="91" t="str">
        <f t="shared" ca="1" si="2"/>
        <v/>
      </c>
      <c r="D38" s="91" t="str" cm="1">
        <f t="array" aca="1" ref="D38" ca="1">IF(AND(B38&lt;INDIRECT($B$1&amp;"!$C$7"),ISNUMBER(B38)),INDIRECT($B$1&amp;"!$C$16")*ERFC(0.5*C38*SQRT(INDIRECT($B$1&amp;"!$F$10")/(INDIRECT($B$1&amp;"!$F$9")*INDIRECT($B$1&amp;"!$C$20")*B38))),"")</f>
        <v/>
      </c>
      <c r="E38" s="91" t="e" cm="1">
        <f t="array" aca="1" ref="E38" ca="1">(INDIRECT($B$1&amp;"!$F$15") -D38)/C38</f>
        <v>#VALUE!</v>
      </c>
      <c r="F38" s="91" t="str" cm="1">
        <f t="array" aca="1" ref="F38" ca="1">IF(ISNUMBER(E38),E38*INDIRECT($B$1&amp;"!$F$9")/$G$3,"")</f>
        <v/>
      </c>
      <c r="G38" s="91" t="str">
        <f t="shared" ca="1" si="1"/>
        <v/>
      </c>
      <c r="H38" s="91" t="str" cm="1">
        <f t="array" aca="1" ref="H38" ca="1">IF(B38&lt;INDIRECT($B$1&amp;"!$C$7"),H37-G38,"")</f>
        <v/>
      </c>
      <c r="I38" s="87"/>
      <c r="J38" s="87"/>
      <c r="R38" s="87"/>
      <c r="S38" s="87"/>
      <c r="T38" s="87"/>
      <c r="U38" s="87"/>
      <c r="V38" s="87"/>
    </row>
    <row r="39" spans="2:22" x14ac:dyDescent="0.25">
      <c r="B39" s="91" t="str" cm="1">
        <f t="array" aca="1" ref="B39" ca="1">IF(ISNUMBER(B38),IF(AND(B38&lt;INDIRECT($B$1&amp;"!$C$7"),H38&gt;0), B38+0.5,""),"")</f>
        <v/>
      </c>
      <c r="C39" s="91" t="str">
        <f t="shared" ca="1" si="2"/>
        <v/>
      </c>
      <c r="D39" s="91" t="str" cm="1">
        <f t="array" aca="1" ref="D39" ca="1">IF(AND(B39&lt;INDIRECT($B$1&amp;"!$C$7"),ISNUMBER(B39)),INDIRECT($B$1&amp;"!$C$16")*ERFC(0.5*C39*SQRT(INDIRECT($B$1&amp;"!$F$10")/(INDIRECT($B$1&amp;"!$F$9")*INDIRECT($B$1&amp;"!$C$20")*B39))),"")</f>
        <v/>
      </c>
      <c r="E39" s="91" t="e" cm="1">
        <f t="array" aca="1" ref="E39" ca="1">(INDIRECT($B$1&amp;"!$F$15") -D39)/C39</f>
        <v>#VALUE!</v>
      </c>
      <c r="F39" s="91" t="str" cm="1">
        <f t="array" aca="1" ref="F39" ca="1">IF(ISNUMBER(E39),E39*INDIRECT($B$1&amp;"!$F$9")/$G$3,"")</f>
        <v/>
      </c>
      <c r="G39" s="91" t="str">
        <f t="shared" ca="1" si="1"/>
        <v/>
      </c>
      <c r="H39" s="91" t="str" cm="1">
        <f t="array" aca="1" ref="H39" ca="1">IF(B39&lt;INDIRECT($B$1&amp;"!$C$7"),H38-G39,"")</f>
        <v/>
      </c>
      <c r="I39" s="87"/>
      <c r="J39" s="87"/>
      <c r="R39" s="87"/>
      <c r="S39" s="87"/>
      <c r="T39" s="87"/>
      <c r="U39" s="87"/>
      <c r="V39" s="87"/>
    </row>
    <row r="40" spans="2:22" x14ac:dyDescent="0.25">
      <c r="B40" s="91" t="str" cm="1">
        <f t="array" aca="1" ref="B40" ca="1">IF(ISNUMBER(B39),IF(AND(B39&lt;INDIRECT($B$1&amp;"!$C$7"),H39&gt;0), B39+0.5,""),"")</f>
        <v/>
      </c>
      <c r="C40" s="91" t="str">
        <f t="shared" ca="1" si="2"/>
        <v/>
      </c>
      <c r="D40" s="91" t="str" cm="1">
        <f t="array" aca="1" ref="D40" ca="1">IF(AND(B40&lt;INDIRECT($B$1&amp;"!$C$7"),ISNUMBER(B40)),INDIRECT($B$1&amp;"!$C$16")*ERFC(0.5*C40*SQRT(INDIRECT($B$1&amp;"!$F$10")/(INDIRECT($B$1&amp;"!$F$9")*INDIRECT($B$1&amp;"!$C$20")*B40))),"")</f>
        <v/>
      </c>
      <c r="E40" s="91" t="e" cm="1">
        <f t="array" aca="1" ref="E40" ca="1">(INDIRECT($B$1&amp;"!$F$15") -D40)/C40</f>
        <v>#VALUE!</v>
      </c>
      <c r="F40" s="91" t="str" cm="1">
        <f t="array" aca="1" ref="F40" ca="1">IF(ISNUMBER(E40),E40*INDIRECT($B$1&amp;"!$F$9")/$G$3,"")</f>
        <v/>
      </c>
      <c r="G40" s="91" t="str">
        <f t="shared" ca="1" si="1"/>
        <v/>
      </c>
      <c r="H40" s="91" t="str" cm="1">
        <f t="array" aca="1" ref="H40" ca="1">IF(B40&lt;INDIRECT($B$1&amp;"!$C$7"),H39-G40,"")</f>
        <v/>
      </c>
      <c r="I40" s="87"/>
      <c r="J40" s="87"/>
      <c r="R40" s="87"/>
      <c r="S40" s="87"/>
      <c r="T40" s="87"/>
      <c r="U40" s="87"/>
      <c r="V40" s="87"/>
    </row>
    <row r="41" spans="2:22" x14ac:dyDescent="0.25">
      <c r="B41" s="91" t="str" cm="1">
        <f t="array" aca="1" ref="B41" ca="1">IF(ISNUMBER(B40),IF(AND(B40&lt;INDIRECT($B$1&amp;"!$C$7"),H40&gt;0), B40+0.5,""),"")</f>
        <v/>
      </c>
      <c r="C41" s="91" t="str">
        <f t="shared" ca="1" si="2"/>
        <v/>
      </c>
      <c r="D41" s="91" t="str" cm="1">
        <f t="array" aca="1" ref="D41" ca="1">IF(AND(B41&lt;INDIRECT($B$1&amp;"!$C$7"),ISNUMBER(B41)),INDIRECT($B$1&amp;"!$C$16")*ERFC(0.5*C41*SQRT(INDIRECT($B$1&amp;"!$F$10")/(INDIRECT($B$1&amp;"!$F$9")*INDIRECT($B$1&amp;"!$C$20")*B41))),"")</f>
        <v/>
      </c>
      <c r="E41" s="91" t="e" cm="1">
        <f t="array" aca="1" ref="E41" ca="1">(INDIRECT($B$1&amp;"!$F$15") -D41)/C41</f>
        <v>#VALUE!</v>
      </c>
      <c r="F41" s="91" t="str" cm="1">
        <f t="array" aca="1" ref="F41" ca="1">IF(ISNUMBER(E41),E41*INDIRECT($B$1&amp;"!$F$9")/$G$3,"")</f>
        <v/>
      </c>
      <c r="G41" s="91" t="str">
        <f t="shared" ca="1" si="1"/>
        <v/>
      </c>
      <c r="H41" s="91" t="str" cm="1">
        <f t="array" aca="1" ref="H41" ca="1">IF(B41&lt;INDIRECT($B$1&amp;"!$C$7"),H40-G41,"")</f>
        <v/>
      </c>
      <c r="I41" s="87"/>
      <c r="J41" s="87"/>
      <c r="R41" s="87"/>
      <c r="S41" s="87"/>
      <c r="T41" s="87"/>
      <c r="U41" s="87"/>
      <c r="V41" s="87"/>
    </row>
    <row r="42" spans="2:22" x14ac:dyDescent="0.25">
      <c r="B42" s="91" t="str" cm="1">
        <f t="array" aca="1" ref="B42" ca="1">IF(ISNUMBER(B41),IF(AND(B41&lt;INDIRECT($B$1&amp;"!$C$7"),H41&gt;0), B41+0.5,""),"")</f>
        <v/>
      </c>
      <c r="C42" s="91" t="str">
        <f t="shared" ca="1" si="2"/>
        <v/>
      </c>
      <c r="D42" s="91" t="str" cm="1">
        <f t="array" aca="1" ref="D42" ca="1">IF(AND(B42&lt;INDIRECT($B$1&amp;"!$C$7"),ISNUMBER(B42)),INDIRECT($B$1&amp;"!$C$16")*ERFC(0.5*C42*SQRT(INDIRECT($B$1&amp;"!$F$10")/(INDIRECT($B$1&amp;"!$F$9")*INDIRECT($B$1&amp;"!$C$20")*B42))),"")</f>
        <v/>
      </c>
      <c r="E42" s="91" t="e" cm="1">
        <f t="array" aca="1" ref="E42" ca="1">(INDIRECT($B$1&amp;"!$F$15") -D42)/C42</f>
        <v>#VALUE!</v>
      </c>
      <c r="F42" s="91" t="str" cm="1">
        <f t="array" aca="1" ref="F42" ca="1">IF(ISNUMBER(E42),E42*INDIRECT($B$1&amp;"!$F$9")/$G$3,"")</f>
        <v/>
      </c>
      <c r="G42" s="91" t="str">
        <f t="shared" ca="1" si="1"/>
        <v/>
      </c>
      <c r="H42" s="91" t="str" cm="1">
        <f t="array" aca="1" ref="H42" ca="1">IF(B42&lt;INDIRECT($B$1&amp;"!$C$7"),H41-G42,"")</f>
        <v/>
      </c>
      <c r="I42" s="87"/>
      <c r="J42" s="87"/>
      <c r="R42" s="87"/>
      <c r="S42" s="87"/>
      <c r="T42" s="87"/>
      <c r="U42" s="87"/>
      <c r="V42" s="87"/>
    </row>
    <row r="43" spans="2:22" x14ac:dyDescent="0.25">
      <c r="B43" s="91" t="str" cm="1">
        <f t="array" aca="1" ref="B43" ca="1">IF(ISNUMBER(B42),IF(AND(B42&lt;INDIRECT($B$1&amp;"!$C$7"),H42&gt;0), B42+0.5,""),"")</f>
        <v/>
      </c>
      <c r="C43" s="91" t="str">
        <f t="shared" ca="1" si="2"/>
        <v/>
      </c>
      <c r="D43" s="91" t="str" cm="1">
        <f t="array" aca="1" ref="D43" ca="1">IF(AND(B43&lt;INDIRECT($B$1&amp;"!$C$7"),ISNUMBER(B43)),INDIRECT($B$1&amp;"!$C$16")*ERFC(0.5*C43*SQRT(INDIRECT($B$1&amp;"!$F$10")/(INDIRECT($B$1&amp;"!$F$9")*INDIRECT($B$1&amp;"!$C$20")*B43))),"")</f>
        <v/>
      </c>
      <c r="E43" s="91" t="e" cm="1">
        <f t="array" aca="1" ref="E43" ca="1">(INDIRECT($B$1&amp;"!$F$15") -D43)/C43</f>
        <v>#VALUE!</v>
      </c>
      <c r="F43" s="91" t="str" cm="1">
        <f t="array" aca="1" ref="F43" ca="1">IF(ISNUMBER(E43),E43*INDIRECT($B$1&amp;"!$F$9")/$G$3,"")</f>
        <v/>
      </c>
      <c r="G43" s="91" t="str">
        <f t="shared" ca="1" si="1"/>
        <v/>
      </c>
      <c r="H43" s="91" t="str" cm="1">
        <f t="array" aca="1" ref="H43" ca="1">IF(B43&lt;INDIRECT($B$1&amp;"!$C$7"),H42-G43,"")</f>
        <v/>
      </c>
      <c r="I43" s="87"/>
      <c r="J43" s="87"/>
      <c r="R43" s="87"/>
      <c r="S43" s="87"/>
      <c r="T43" s="87"/>
      <c r="U43" s="87"/>
      <c r="V43" s="87"/>
    </row>
    <row r="44" spans="2:22" x14ac:dyDescent="0.25">
      <c r="B44" s="91" t="str" cm="1">
        <f t="array" aca="1" ref="B44" ca="1">IF(ISNUMBER(B43),IF(AND(B43&lt;INDIRECT($B$1&amp;"!$C$7"),H43&gt;0), B43+0.5,""),"")</f>
        <v/>
      </c>
      <c r="C44" s="91" t="str">
        <f t="shared" ca="1" si="2"/>
        <v/>
      </c>
      <c r="D44" s="91" t="str" cm="1">
        <f t="array" aca="1" ref="D44" ca="1">IF(AND(B44&lt;INDIRECT($B$1&amp;"!$C$7"),ISNUMBER(B44)),INDIRECT($B$1&amp;"!$C$16")*ERFC(0.5*C44*SQRT(INDIRECT($B$1&amp;"!$F$10")/(INDIRECT($B$1&amp;"!$F$9")*INDIRECT($B$1&amp;"!$C$20")*B44))),"")</f>
        <v/>
      </c>
      <c r="E44" s="91" t="e" cm="1">
        <f t="array" aca="1" ref="E44" ca="1">(INDIRECT($B$1&amp;"!$F$15") -D44)/C44</f>
        <v>#VALUE!</v>
      </c>
      <c r="F44" s="91" t="str" cm="1">
        <f t="array" aca="1" ref="F44" ca="1">IF(ISNUMBER(E44),E44*INDIRECT($B$1&amp;"!$F$9")/$G$3,"")</f>
        <v/>
      </c>
      <c r="G44" s="91" t="str">
        <f t="shared" ca="1" si="1"/>
        <v/>
      </c>
      <c r="H44" s="91" t="str" cm="1">
        <f t="array" aca="1" ref="H44" ca="1">IF(B44&lt;INDIRECT($B$1&amp;"!$C$7"),H43-G44,"")</f>
        <v/>
      </c>
      <c r="I44" s="87"/>
      <c r="J44" s="87"/>
      <c r="R44" s="87"/>
      <c r="S44" s="87"/>
      <c r="T44" s="87"/>
      <c r="U44" s="87"/>
      <c r="V44" s="87"/>
    </row>
    <row r="45" spans="2:22" x14ac:dyDescent="0.25">
      <c r="B45" s="91" t="str" cm="1">
        <f t="array" aca="1" ref="B45" ca="1">IF(ISNUMBER(B44),IF(AND(B44&lt;INDIRECT($B$1&amp;"!$C$7"),H44&gt;0), B44+0.5,""),"")</f>
        <v/>
      </c>
      <c r="C45" s="91" t="str">
        <f t="shared" ca="1" si="2"/>
        <v/>
      </c>
      <c r="D45" s="91" t="str" cm="1">
        <f t="array" aca="1" ref="D45" ca="1">IF(AND(B45&lt;INDIRECT($B$1&amp;"!$C$7"),ISNUMBER(B45)),INDIRECT($B$1&amp;"!$C$16")*ERFC(0.5*C45*SQRT(INDIRECT($B$1&amp;"!$F$10")/(INDIRECT($B$1&amp;"!$F$9")*INDIRECT($B$1&amp;"!$C$20")*B45))),"")</f>
        <v/>
      </c>
      <c r="E45" s="91" t="e" cm="1">
        <f t="array" aca="1" ref="E45" ca="1">(INDIRECT($B$1&amp;"!$F$15") -D45)/C45</f>
        <v>#VALUE!</v>
      </c>
      <c r="F45" s="91" t="str" cm="1">
        <f t="array" aca="1" ref="F45" ca="1">IF(ISNUMBER(E45),E45*INDIRECT($B$1&amp;"!$F$9")/$G$3,"")</f>
        <v/>
      </c>
      <c r="G45" s="91" t="str">
        <f t="shared" ca="1" si="1"/>
        <v/>
      </c>
      <c r="H45" s="91" t="str" cm="1">
        <f t="array" aca="1" ref="H45" ca="1">IF(B45&lt;INDIRECT($B$1&amp;"!$C$7"),H44-G45,"")</f>
        <v/>
      </c>
      <c r="I45" s="87"/>
      <c r="J45" s="87"/>
      <c r="R45" s="87"/>
      <c r="S45" s="87"/>
      <c r="T45" s="87"/>
      <c r="U45" s="87"/>
      <c r="V45" s="87"/>
    </row>
    <row r="46" spans="2:22" x14ac:dyDescent="0.25">
      <c r="B46" s="91" t="str" cm="1">
        <f t="array" aca="1" ref="B46" ca="1">IF(ISNUMBER(B45),IF(AND(B45&lt;INDIRECT($B$1&amp;"!$C$7"),H45&gt;0), B45+0.5,""),"")</f>
        <v/>
      </c>
      <c r="C46" s="91" t="str">
        <f t="shared" ca="1" si="2"/>
        <v/>
      </c>
      <c r="D46" s="91" t="str" cm="1">
        <f t="array" aca="1" ref="D46" ca="1">IF(AND(B46&lt;INDIRECT($B$1&amp;"!$C$7"),ISNUMBER(B46)),INDIRECT($B$1&amp;"!$C$16")*ERFC(0.5*C46*SQRT(INDIRECT($B$1&amp;"!$F$10")/(INDIRECT($B$1&amp;"!$F$9")*INDIRECT($B$1&amp;"!$C$20")*B46))),"")</f>
        <v/>
      </c>
      <c r="E46" s="91" t="e" cm="1">
        <f t="array" aca="1" ref="E46" ca="1">(INDIRECT($B$1&amp;"!$F$15") -D46)/C46</f>
        <v>#VALUE!</v>
      </c>
      <c r="F46" s="91" t="str" cm="1">
        <f t="array" aca="1" ref="F46" ca="1">IF(ISNUMBER(E46),E46*INDIRECT($B$1&amp;"!$F$9")/$G$3,"")</f>
        <v/>
      </c>
      <c r="G46" s="91" t="str">
        <f t="shared" ca="1" si="1"/>
        <v/>
      </c>
      <c r="H46" s="91" t="str" cm="1">
        <f t="array" aca="1" ref="H46" ca="1">IF(B46&lt;INDIRECT($B$1&amp;"!$C$7"),H45-G46,"")</f>
        <v/>
      </c>
      <c r="I46" s="87"/>
      <c r="J46" s="87"/>
      <c r="R46" s="87"/>
      <c r="S46" s="87"/>
      <c r="T46" s="87"/>
      <c r="U46" s="87"/>
      <c r="V46" s="87"/>
    </row>
    <row r="47" spans="2:22" x14ac:dyDescent="0.25">
      <c r="B47" s="91" t="str" cm="1">
        <f t="array" aca="1" ref="B47" ca="1">IF(ISNUMBER(B46),IF(AND(B46&lt;INDIRECT($B$1&amp;"!$C$7"),H46&gt;0), B46+0.5,""),"")</f>
        <v/>
      </c>
      <c r="C47" s="91" t="str">
        <f t="shared" ca="1" si="2"/>
        <v/>
      </c>
      <c r="D47" s="91" t="str" cm="1">
        <f t="array" aca="1" ref="D47" ca="1">IF(AND(B47&lt;INDIRECT($B$1&amp;"!$C$7"),ISNUMBER(B47)),INDIRECT($B$1&amp;"!$C$16")*ERFC(0.5*C47*SQRT(INDIRECT($B$1&amp;"!$F$10")/(INDIRECT($B$1&amp;"!$F$9")*INDIRECT($B$1&amp;"!$C$20")*B47))),"")</f>
        <v/>
      </c>
      <c r="E47" s="91" t="e" cm="1">
        <f t="array" aca="1" ref="E47" ca="1">(INDIRECT($B$1&amp;"!$F$15") -D47)/C47</f>
        <v>#VALUE!</v>
      </c>
      <c r="F47" s="91" t="str" cm="1">
        <f t="array" aca="1" ref="F47" ca="1">IF(ISNUMBER(E47),E47*INDIRECT($B$1&amp;"!$F$9")/$G$3,"")</f>
        <v/>
      </c>
      <c r="G47" s="91" t="str">
        <f t="shared" ca="1" si="1"/>
        <v/>
      </c>
      <c r="H47" s="91" t="str" cm="1">
        <f t="array" aca="1" ref="H47" ca="1">IF(B47&lt;INDIRECT($B$1&amp;"!$C$7"),H46-G47,"")</f>
        <v/>
      </c>
      <c r="I47" s="87"/>
      <c r="J47" s="87"/>
      <c r="R47" s="87"/>
      <c r="S47" s="87"/>
      <c r="T47" s="87"/>
      <c r="U47" s="87"/>
      <c r="V47" s="87"/>
    </row>
    <row r="48" spans="2:22" x14ac:dyDescent="0.25">
      <c r="B48" s="91" t="str" cm="1">
        <f t="array" aca="1" ref="B48" ca="1">IF(ISNUMBER(B47),IF(AND(B47&lt;INDIRECT($B$1&amp;"!$C$7"),H47&gt;0), B47+0.5,""),"")</f>
        <v/>
      </c>
      <c r="C48" s="91" t="str">
        <f t="shared" ca="1" si="2"/>
        <v/>
      </c>
      <c r="D48" s="91" t="str" cm="1">
        <f t="array" aca="1" ref="D48" ca="1">IF(AND(B48&lt;INDIRECT($B$1&amp;"!$C$7"),ISNUMBER(B48)),INDIRECT($B$1&amp;"!$C$16")*ERFC(0.5*C48*SQRT(INDIRECT($B$1&amp;"!$F$10")/(INDIRECT($B$1&amp;"!$F$9")*INDIRECT($B$1&amp;"!$C$20")*B48))),"")</f>
        <v/>
      </c>
      <c r="E48" s="91" t="e" cm="1">
        <f t="array" aca="1" ref="E48" ca="1">(INDIRECT($B$1&amp;"!$F$15") -D48)/C48</f>
        <v>#VALUE!</v>
      </c>
      <c r="F48" s="91" t="str" cm="1">
        <f t="array" aca="1" ref="F48" ca="1">IF(ISNUMBER(E48),E48*INDIRECT($B$1&amp;"!$F$9")/$G$3,"")</f>
        <v/>
      </c>
      <c r="G48" s="91" t="str">
        <f t="shared" ca="1" si="1"/>
        <v/>
      </c>
      <c r="H48" s="91" t="str" cm="1">
        <f t="array" aca="1" ref="H48" ca="1">IF(B48&lt;INDIRECT($B$1&amp;"!$C$7"),H47-G48,"")</f>
        <v/>
      </c>
      <c r="I48" s="87"/>
      <c r="J48" s="87"/>
      <c r="R48" s="87"/>
      <c r="S48" s="87"/>
      <c r="T48" s="87"/>
      <c r="U48" s="87"/>
      <c r="V48" s="87"/>
    </row>
    <row r="49" spans="2:22" x14ac:dyDescent="0.25">
      <c r="B49" s="91" t="str" cm="1">
        <f t="array" aca="1" ref="B49" ca="1">IF(ISNUMBER(B48),IF(AND(B48&lt;INDIRECT($B$1&amp;"!$C$7"),H48&gt;0), B48+0.5,""),"")</f>
        <v/>
      </c>
      <c r="C49" s="91" t="str">
        <f t="shared" ref="C49:C112" ca="1" si="3">IF(ISNUMBER(B49),H48,"")</f>
        <v/>
      </c>
      <c r="D49" s="91" t="str" cm="1">
        <f t="array" aca="1" ref="D49" ca="1">IF(AND(B49&lt;INDIRECT($B$1&amp;"!$C$7"),ISNUMBER(B49)),INDIRECT($B$1&amp;"!$C$16")*ERFC(0.5*C49*SQRT(INDIRECT($B$1&amp;"!$F$10")/(INDIRECT($B$1&amp;"!$F$9")*INDIRECT($B$1&amp;"!$C$20")*B49))),"")</f>
        <v/>
      </c>
      <c r="E49" s="91" t="e" cm="1">
        <f t="array" aca="1" ref="E49" ca="1">(INDIRECT($B$1&amp;"!$F$15") -D49)/C49</f>
        <v>#VALUE!</v>
      </c>
      <c r="F49" s="91" t="str" cm="1">
        <f t="array" aca="1" ref="F49" ca="1">IF(ISNUMBER(E49),E49*INDIRECT($B$1&amp;"!$F$9")/$G$3,"")</f>
        <v/>
      </c>
      <c r="G49" s="91" t="str">
        <f t="shared" ref="G49:G112" ca="1" si="4">IF(ISNUMBER(F49),F49*ABS(B48-B49)/$I$3,"")</f>
        <v/>
      </c>
      <c r="H49" s="91" t="str" cm="1">
        <f t="array" aca="1" ref="H49" ca="1">IF(B49&lt;INDIRECT($B$1&amp;"!$C$7"),H48-G49,"")</f>
        <v/>
      </c>
      <c r="I49" s="87"/>
      <c r="J49" s="87"/>
      <c r="R49" s="87"/>
      <c r="S49" s="87"/>
      <c r="T49" s="87"/>
      <c r="U49" s="87"/>
      <c r="V49" s="87"/>
    </row>
    <row r="50" spans="2:22" x14ac:dyDescent="0.25">
      <c r="B50" s="91" t="str" cm="1">
        <f t="array" aca="1" ref="B50" ca="1">IF(ISNUMBER(B49),IF(AND(B49&lt;INDIRECT($B$1&amp;"!$C$7"),H49&gt;0), B49+0.5,""),"")</f>
        <v/>
      </c>
      <c r="C50" s="91" t="str">
        <f t="shared" ca="1" si="3"/>
        <v/>
      </c>
      <c r="D50" s="91" t="str" cm="1">
        <f t="array" aca="1" ref="D50" ca="1">IF(AND(B50&lt;INDIRECT($B$1&amp;"!$C$7"),ISNUMBER(B50)),INDIRECT($B$1&amp;"!$C$16")*ERFC(0.5*C50*SQRT(INDIRECT($B$1&amp;"!$F$10")/(INDIRECT($B$1&amp;"!$F$9")*INDIRECT($B$1&amp;"!$C$20")*B50))),"")</f>
        <v/>
      </c>
      <c r="E50" s="91" t="e" cm="1">
        <f t="array" aca="1" ref="E50" ca="1">(INDIRECT($B$1&amp;"!$F$15") -D50)/C50</f>
        <v>#VALUE!</v>
      </c>
      <c r="F50" s="91" t="str" cm="1">
        <f t="array" aca="1" ref="F50" ca="1">IF(ISNUMBER(E50),E50*INDIRECT($B$1&amp;"!$F$9")/$G$3,"")</f>
        <v/>
      </c>
      <c r="G50" s="91" t="str">
        <f t="shared" ca="1" si="4"/>
        <v/>
      </c>
      <c r="H50" s="91" t="str" cm="1">
        <f t="array" aca="1" ref="H50" ca="1">IF(B50&lt;INDIRECT($B$1&amp;"!$C$7"),H49-G50,"")</f>
        <v/>
      </c>
      <c r="I50" s="87"/>
      <c r="J50" s="87"/>
      <c r="R50" s="87"/>
      <c r="S50" s="87"/>
      <c r="T50" s="87"/>
      <c r="U50" s="87"/>
      <c r="V50" s="87"/>
    </row>
    <row r="51" spans="2:22" x14ac:dyDescent="0.25">
      <c r="B51" s="91" t="str" cm="1">
        <f t="array" aca="1" ref="B51" ca="1">IF(ISNUMBER(B50),IF(AND(B50&lt;INDIRECT($B$1&amp;"!$C$7"),H50&gt;0), B50+0.5,""),"")</f>
        <v/>
      </c>
      <c r="C51" s="91" t="str">
        <f t="shared" ca="1" si="3"/>
        <v/>
      </c>
      <c r="D51" s="91" t="str" cm="1">
        <f t="array" aca="1" ref="D51" ca="1">IF(AND(B51&lt;INDIRECT($B$1&amp;"!$C$7"),ISNUMBER(B51)),INDIRECT($B$1&amp;"!$C$16")*ERFC(0.5*C51*SQRT(INDIRECT($B$1&amp;"!$F$10")/(INDIRECT($B$1&amp;"!$F$9")*INDIRECT($B$1&amp;"!$C$20")*B51))),"")</f>
        <v/>
      </c>
      <c r="E51" s="91" t="e" cm="1">
        <f t="array" aca="1" ref="E51" ca="1">(INDIRECT($B$1&amp;"!$F$15") -D51)/C51</f>
        <v>#VALUE!</v>
      </c>
      <c r="F51" s="91" t="str" cm="1">
        <f t="array" aca="1" ref="F51" ca="1">IF(ISNUMBER(E51),E51*INDIRECT($B$1&amp;"!$F$9")/$G$3,"")</f>
        <v/>
      </c>
      <c r="G51" s="91" t="str">
        <f t="shared" ca="1" si="4"/>
        <v/>
      </c>
      <c r="H51" s="91" t="str" cm="1">
        <f t="array" aca="1" ref="H51" ca="1">IF(B51&lt;INDIRECT($B$1&amp;"!$C$7"),H50-G51,"")</f>
        <v/>
      </c>
      <c r="I51" s="87"/>
      <c r="J51" s="87"/>
      <c r="R51" s="87"/>
      <c r="S51" s="87"/>
      <c r="T51" s="87"/>
      <c r="U51" s="87"/>
      <c r="V51" s="87"/>
    </row>
    <row r="52" spans="2:22" x14ac:dyDescent="0.25">
      <c r="B52" s="91" t="str" cm="1">
        <f t="array" aca="1" ref="B52" ca="1">IF(ISNUMBER(B51),IF(AND(B51&lt;INDIRECT($B$1&amp;"!$C$7"),H51&gt;0), B51+0.5,""),"")</f>
        <v/>
      </c>
      <c r="C52" s="91" t="str">
        <f t="shared" ca="1" si="3"/>
        <v/>
      </c>
      <c r="D52" s="91" t="str" cm="1">
        <f t="array" aca="1" ref="D52" ca="1">IF(AND(B52&lt;INDIRECT($B$1&amp;"!$C$7"),ISNUMBER(B52)),INDIRECT($B$1&amp;"!$C$16")*ERFC(0.5*C52*SQRT(INDIRECT($B$1&amp;"!$F$10")/(INDIRECT($B$1&amp;"!$F$9")*INDIRECT($B$1&amp;"!$C$20")*B52))),"")</f>
        <v/>
      </c>
      <c r="E52" s="91" t="e" cm="1">
        <f t="array" aca="1" ref="E52" ca="1">(INDIRECT($B$1&amp;"!$F$15") -D52)/C52</f>
        <v>#VALUE!</v>
      </c>
      <c r="F52" s="91" t="str" cm="1">
        <f t="array" aca="1" ref="F52" ca="1">IF(ISNUMBER(E52),E52*INDIRECT($B$1&amp;"!$F$9")/$G$3,"")</f>
        <v/>
      </c>
      <c r="G52" s="91" t="str">
        <f t="shared" ca="1" si="4"/>
        <v/>
      </c>
      <c r="H52" s="91" t="str" cm="1">
        <f t="array" aca="1" ref="H52" ca="1">IF(B52&lt;INDIRECT($B$1&amp;"!$C$7"),H51-G52,"")</f>
        <v/>
      </c>
      <c r="I52" s="87"/>
      <c r="J52" s="87"/>
      <c r="R52" s="87"/>
      <c r="S52" s="87"/>
      <c r="T52" s="87"/>
      <c r="U52" s="87"/>
      <c r="V52" s="87"/>
    </row>
    <row r="53" spans="2:22" x14ac:dyDescent="0.25">
      <c r="B53" s="91" t="str" cm="1">
        <f t="array" aca="1" ref="B53" ca="1">IF(ISNUMBER(B52),IF(AND(B52&lt;INDIRECT($B$1&amp;"!$C$7"),H52&gt;0), B52+0.5,""),"")</f>
        <v/>
      </c>
      <c r="C53" s="91" t="str">
        <f t="shared" ca="1" si="3"/>
        <v/>
      </c>
      <c r="D53" s="91" t="str" cm="1">
        <f t="array" aca="1" ref="D53" ca="1">IF(AND(B53&lt;INDIRECT($B$1&amp;"!$C$7"),ISNUMBER(B53)),INDIRECT($B$1&amp;"!$C$16")*ERFC(0.5*C53*SQRT(INDIRECT($B$1&amp;"!$F$10")/(INDIRECT($B$1&amp;"!$F$9")*INDIRECT($B$1&amp;"!$C$20")*B53))),"")</f>
        <v/>
      </c>
      <c r="E53" s="91" t="e" cm="1">
        <f t="array" aca="1" ref="E53" ca="1">(INDIRECT($B$1&amp;"!$F$15") -D53)/C53</f>
        <v>#VALUE!</v>
      </c>
      <c r="F53" s="91" t="str" cm="1">
        <f t="array" aca="1" ref="F53" ca="1">IF(ISNUMBER(E53),E53*INDIRECT($B$1&amp;"!$F$9")/$G$3,"")</f>
        <v/>
      </c>
      <c r="G53" s="91" t="str">
        <f t="shared" ca="1" si="4"/>
        <v/>
      </c>
      <c r="H53" s="91" t="str" cm="1">
        <f t="array" aca="1" ref="H53" ca="1">IF(B53&lt;INDIRECT($B$1&amp;"!$C$7"),H52-G53,"")</f>
        <v/>
      </c>
      <c r="I53" s="87"/>
      <c r="J53" s="87"/>
      <c r="R53" s="87"/>
      <c r="S53" s="87"/>
      <c r="T53" s="87"/>
      <c r="U53" s="87"/>
      <c r="V53" s="87"/>
    </row>
    <row r="54" spans="2:22" x14ac:dyDescent="0.25">
      <c r="B54" s="91" t="str" cm="1">
        <f t="array" aca="1" ref="B54" ca="1">IF(ISNUMBER(B53),IF(AND(B53&lt;INDIRECT($B$1&amp;"!$C$7"),H53&gt;0), B53+0.5,""),"")</f>
        <v/>
      </c>
      <c r="C54" s="91" t="str">
        <f t="shared" ca="1" si="3"/>
        <v/>
      </c>
      <c r="D54" s="91" t="str" cm="1">
        <f t="array" aca="1" ref="D54" ca="1">IF(AND(B54&lt;INDIRECT($B$1&amp;"!$C$7"),ISNUMBER(B54)),INDIRECT($B$1&amp;"!$C$16")*ERFC(0.5*C54*SQRT(INDIRECT($B$1&amp;"!$F$10")/(INDIRECT($B$1&amp;"!$F$9")*INDIRECT($B$1&amp;"!$C$20")*B54))),"")</f>
        <v/>
      </c>
      <c r="E54" s="91" t="e" cm="1">
        <f t="array" aca="1" ref="E54" ca="1">(INDIRECT($B$1&amp;"!$F$15") -D54)/C54</f>
        <v>#VALUE!</v>
      </c>
      <c r="F54" s="91" t="str" cm="1">
        <f t="array" aca="1" ref="F54" ca="1">IF(ISNUMBER(E54),E54*INDIRECT($B$1&amp;"!$F$9")/$G$3,"")</f>
        <v/>
      </c>
      <c r="G54" s="91" t="str">
        <f t="shared" ca="1" si="4"/>
        <v/>
      </c>
      <c r="H54" s="91" t="str" cm="1">
        <f t="array" aca="1" ref="H54" ca="1">IF(B54&lt;INDIRECT($B$1&amp;"!$C$7"),H53-G54,"")</f>
        <v/>
      </c>
      <c r="I54" s="87"/>
      <c r="J54" s="87"/>
      <c r="R54" s="87"/>
      <c r="S54" s="87"/>
      <c r="T54" s="87"/>
      <c r="U54" s="87"/>
      <c r="V54" s="87"/>
    </row>
    <row r="55" spans="2:22" x14ac:dyDescent="0.25">
      <c r="B55" s="91" t="str" cm="1">
        <f t="array" aca="1" ref="B55" ca="1">IF(ISNUMBER(B54),IF(AND(B54&lt;INDIRECT($B$1&amp;"!$C$7"),H54&gt;0), B54+0.5,""),"")</f>
        <v/>
      </c>
      <c r="C55" s="91" t="str">
        <f t="shared" ca="1" si="3"/>
        <v/>
      </c>
      <c r="D55" s="91" t="str" cm="1">
        <f t="array" aca="1" ref="D55" ca="1">IF(AND(B55&lt;INDIRECT($B$1&amp;"!$C$7"),ISNUMBER(B55)),INDIRECT($B$1&amp;"!$C$16")*ERFC(0.5*C55*SQRT(INDIRECT($B$1&amp;"!$F$10")/(INDIRECT($B$1&amp;"!$F$9")*INDIRECT($B$1&amp;"!$C$20")*B55))),"")</f>
        <v/>
      </c>
      <c r="E55" s="91" t="e" cm="1">
        <f t="array" aca="1" ref="E55" ca="1">(INDIRECT($B$1&amp;"!$F$15") -D55)/C55</f>
        <v>#VALUE!</v>
      </c>
      <c r="F55" s="91" t="str" cm="1">
        <f t="array" aca="1" ref="F55" ca="1">IF(ISNUMBER(E55),E55*INDIRECT($B$1&amp;"!$F$9")/$G$3,"")</f>
        <v/>
      </c>
      <c r="G55" s="91" t="str">
        <f t="shared" ca="1" si="4"/>
        <v/>
      </c>
      <c r="H55" s="91" t="str" cm="1">
        <f t="array" aca="1" ref="H55" ca="1">IF(B55&lt;INDIRECT($B$1&amp;"!$C$7"),H54-G55,"")</f>
        <v/>
      </c>
      <c r="I55" s="87"/>
      <c r="J55" s="87"/>
      <c r="R55" s="87"/>
      <c r="S55" s="87"/>
      <c r="T55" s="87"/>
      <c r="U55" s="87"/>
      <c r="V55" s="87"/>
    </row>
    <row r="56" spans="2:22" x14ac:dyDescent="0.25">
      <c r="B56" s="91" t="str" cm="1">
        <f t="array" aca="1" ref="B56" ca="1">IF(ISNUMBER(B55),IF(AND(B55&lt;INDIRECT($B$1&amp;"!$C$7"),H55&gt;0), B55+0.5,""),"")</f>
        <v/>
      </c>
      <c r="C56" s="91" t="str">
        <f t="shared" ca="1" si="3"/>
        <v/>
      </c>
      <c r="D56" s="91" t="str" cm="1">
        <f t="array" aca="1" ref="D56" ca="1">IF(AND(B56&lt;INDIRECT($B$1&amp;"!$C$7"),ISNUMBER(B56)),INDIRECT($B$1&amp;"!$C$16")*ERFC(0.5*C56*SQRT(INDIRECT($B$1&amp;"!$F$10")/(INDIRECT($B$1&amp;"!$F$9")*INDIRECT($B$1&amp;"!$C$20")*B56))),"")</f>
        <v/>
      </c>
      <c r="E56" s="91" t="e" cm="1">
        <f t="array" aca="1" ref="E56" ca="1">(INDIRECT($B$1&amp;"!$F$15") -D56)/C56</f>
        <v>#VALUE!</v>
      </c>
      <c r="F56" s="91" t="str" cm="1">
        <f t="array" aca="1" ref="F56" ca="1">IF(ISNUMBER(E56),E56*INDIRECT($B$1&amp;"!$F$9")/$G$3,"")</f>
        <v/>
      </c>
      <c r="G56" s="91" t="str">
        <f t="shared" ca="1" si="4"/>
        <v/>
      </c>
      <c r="H56" s="91" t="str" cm="1">
        <f t="array" aca="1" ref="H56" ca="1">IF(B56&lt;INDIRECT($B$1&amp;"!$C$7"),H55-G56,"")</f>
        <v/>
      </c>
      <c r="I56" s="87"/>
      <c r="J56" s="87"/>
      <c r="R56" s="87"/>
      <c r="S56" s="87"/>
      <c r="T56" s="87"/>
      <c r="U56" s="87"/>
      <c r="V56" s="87"/>
    </row>
    <row r="57" spans="2:22" x14ac:dyDescent="0.25">
      <c r="B57" s="91" t="str" cm="1">
        <f t="array" aca="1" ref="B57" ca="1">IF(ISNUMBER(B56),IF(AND(B56&lt;INDIRECT($B$1&amp;"!$C$7"),H56&gt;0), B56+0.5,""),"")</f>
        <v/>
      </c>
      <c r="C57" s="91" t="str">
        <f t="shared" ca="1" si="3"/>
        <v/>
      </c>
      <c r="D57" s="91" t="str" cm="1">
        <f t="array" aca="1" ref="D57" ca="1">IF(AND(B57&lt;INDIRECT($B$1&amp;"!$C$7"),ISNUMBER(B57)),INDIRECT($B$1&amp;"!$C$16")*ERFC(0.5*C57*SQRT(INDIRECT($B$1&amp;"!$F$10")/(INDIRECT($B$1&amp;"!$F$9")*INDIRECT($B$1&amp;"!$C$20")*B57))),"")</f>
        <v/>
      </c>
      <c r="E57" s="91" t="e" cm="1">
        <f t="array" aca="1" ref="E57" ca="1">(INDIRECT($B$1&amp;"!$F$15") -D57)/C57</f>
        <v>#VALUE!</v>
      </c>
      <c r="F57" s="91" t="str" cm="1">
        <f t="array" aca="1" ref="F57" ca="1">IF(ISNUMBER(E57),E57*INDIRECT($B$1&amp;"!$F$9")/$G$3,"")</f>
        <v/>
      </c>
      <c r="G57" s="91" t="str">
        <f t="shared" ca="1" si="4"/>
        <v/>
      </c>
      <c r="H57" s="91" t="str" cm="1">
        <f t="array" aca="1" ref="H57" ca="1">IF(B57&lt;INDIRECT($B$1&amp;"!$C$7"),H56-G57,"")</f>
        <v/>
      </c>
      <c r="I57" s="87"/>
      <c r="J57" s="87"/>
      <c r="R57" s="87"/>
      <c r="S57" s="87"/>
      <c r="T57" s="87"/>
      <c r="U57" s="87"/>
      <c r="V57" s="87"/>
    </row>
    <row r="58" spans="2:22" x14ac:dyDescent="0.25">
      <c r="B58" s="91" t="str" cm="1">
        <f t="array" aca="1" ref="B58" ca="1">IF(ISNUMBER(B57),IF(AND(B57&lt;INDIRECT($B$1&amp;"!$C$7"),H57&gt;0), B57+0.5,""),"")</f>
        <v/>
      </c>
      <c r="C58" s="91" t="str">
        <f t="shared" ca="1" si="3"/>
        <v/>
      </c>
      <c r="D58" s="91" t="str" cm="1">
        <f t="array" aca="1" ref="D58" ca="1">IF(AND(B58&lt;INDIRECT($B$1&amp;"!$C$7"),ISNUMBER(B58)),INDIRECT($B$1&amp;"!$C$16")*ERFC(0.5*C58*SQRT(INDIRECT($B$1&amp;"!$F$10")/(INDIRECT($B$1&amp;"!$F$9")*INDIRECT($B$1&amp;"!$C$20")*B58))),"")</f>
        <v/>
      </c>
      <c r="E58" s="91" t="e" cm="1">
        <f t="array" aca="1" ref="E58" ca="1">(INDIRECT($B$1&amp;"!$F$15") -D58)/C58</f>
        <v>#VALUE!</v>
      </c>
      <c r="F58" s="91" t="str" cm="1">
        <f t="array" aca="1" ref="F58" ca="1">IF(ISNUMBER(E58),E58*INDIRECT($B$1&amp;"!$F$9")/$G$3,"")</f>
        <v/>
      </c>
      <c r="G58" s="91" t="str">
        <f t="shared" ca="1" si="4"/>
        <v/>
      </c>
      <c r="H58" s="91" t="str" cm="1">
        <f t="array" aca="1" ref="H58" ca="1">IF(B58&lt;INDIRECT($B$1&amp;"!$C$7"),H57-G58,"")</f>
        <v/>
      </c>
      <c r="I58" s="87"/>
      <c r="J58" s="87"/>
      <c r="R58" s="87"/>
      <c r="S58" s="87"/>
      <c r="T58" s="87"/>
      <c r="U58" s="87"/>
      <c r="V58" s="87"/>
    </row>
    <row r="59" spans="2:22" x14ac:dyDescent="0.25">
      <c r="B59" s="91" t="str" cm="1">
        <f t="array" aca="1" ref="B59" ca="1">IF(ISNUMBER(B58),IF(AND(B58&lt;INDIRECT($B$1&amp;"!$C$7"),H58&gt;0), B58+0.5,""),"")</f>
        <v/>
      </c>
      <c r="C59" s="91" t="str">
        <f t="shared" ca="1" si="3"/>
        <v/>
      </c>
      <c r="D59" s="91" t="str" cm="1">
        <f t="array" aca="1" ref="D59" ca="1">IF(AND(B59&lt;INDIRECT($B$1&amp;"!$C$7"),ISNUMBER(B59)),INDIRECT($B$1&amp;"!$C$16")*ERFC(0.5*C59*SQRT(INDIRECT($B$1&amp;"!$F$10")/(INDIRECT($B$1&amp;"!$F$9")*INDIRECT($B$1&amp;"!$C$20")*B59))),"")</f>
        <v/>
      </c>
      <c r="E59" s="91" t="e" cm="1">
        <f t="array" aca="1" ref="E59" ca="1">(INDIRECT($B$1&amp;"!$F$15") -D59)/C59</f>
        <v>#VALUE!</v>
      </c>
      <c r="F59" s="91" t="str" cm="1">
        <f t="array" aca="1" ref="F59" ca="1">IF(ISNUMBER(E59),E59*INDIRECT($B$1&amp;"!$F$9")/$G$3,"")</f>
        <v/>
      </c>
      <c r="G59" s="91" t="str">
        <f t="shared" ca="1" si="4"/>
        <v/>
      </c>
      <c r="H59" s="91" t="str" cm="1">
        <f t="array" aca="1" ref="H59" ca="1">IF(B59&lt;INDIRECT($B$1&amp;"!$C$7"),H58-G59,"")</f>
        <v/>
      </c>
      <c r="I59" s="87"/>
      <c r="J59" s="87"/>
      <c r="R59" s="87"/>
      <c r="S59" s="87"/>
      <c r="T59" s="87"/>
      <c r="U59" s="87"/>
      <c r="V59" s="87"/>
    </row>
    <row r="60" spans="2:22" x14ac:dyDescent="0.25">
      <c r="B60" s="91" t="str" cm="1">
        <f t="array" aca="1" ref="B60" ca="1">IF(ISNUMBER(B59),IF(AND(B59&lt;INDIRECT($B$1&amp;"!$C$7"),H59&gt;0), B59+0.5,""),"")</f>
        <v/>
      </c>
      <c r="C60" s="91" t="str">
        <f t="shared" ca="1" si="3"/>
        <v/>
      </c>
      <c r="D60" s="91" t="str" cm="1">
        <f t="array" aca="1" ref="D60" ca="1">IF(AND(B60&lt;INDIRECT($B$1&amp;"!$C$7"),ISNUMBER(B60)),INDIRECT($B$1&amp;"!$C$16")*ERFC(0.5*C60*SQRT(INDIRECT($B$1&amp;"!$F$10")/(INDIRECT($B$1&amp;"!$F$9")*INDIRECT($B$1&amp;"!$C$20")*B60))),"")</f>
        <v/>
      </c>
      <c r="E60" s="91" t="e" cm="1">
        <f t="array" aca="1" ref="E60" ca="1">(INDIRECT($B$1&amp;"!$F$15") -D60)/C60</f>
        <v>#VALUE!</v>
      </c>
      <c r="F60" s="91" t="str" cm="1">
        <f t="array" aca="1" ref="F60" ca="1">IF(ISNUMBER(E60),E60*INDIRECT($B$1&amp;"!$F$9")/$G$3,"")</f>
        <v/>
      </c>
      <c r="G60" s="91" t="str">
        <f t="shared" ca="1" si="4"/>
        <v/>
      </c>
      <c r="H60" s="91" t="str" cm="1">
        <f t="array" aca="1" ref="H60" ca="1">IF(B60&lt;INDIRECT($B$1&amp;"!$C$7"),H59-G60,"")</f>
        <v/>
      </c>
      <c r="I60" s="87"/>
      <c r="J60" s="87"/>
      <c r="R60" s="87"/>
      <c r="S60" s="87"/>
      <c r="T60" s="87"/>
      <c r="U60" s="87"/>
      <c r="V60" s="87"/>
    </row>
    <row r="61" spans="2:22" x14ac:dyDescent="0.25">
      <c r="B61" s="91" t="str" cm="1">
        <f t="array" aca="1" ref="B61" ca="1">IF(ISNUMBER(B60),IF(AND(B60&lt;INDIRECT($B$1&amp;"!$C$7"),H60&gt;0), B60+0.5,""),"")</f>
        <v/>
      </c>
      <c r="C61" s="91" t="str">
        <f t="shared" ca="1" si="3"/>
        <v/>
      </c>
      <c r="D61" s="91" t="str" cm="1">
        <f t="array" aca="1" ref="D61" ca="1">IF(AND(B61&lt;INDIRECT($B$1&amp;"!$C$7"),ISNUMBER(B61)),INDIRECT($B$1&amp;"!$C$16")*ERFC(0.5*C61*SQRT(INDIRECT($B$1&amp;"!$F$10")/(INDIRECT($B$1&amp;"!$F$9")*INDIRECT($B$1&amp;"!$C$20")*B61))),"")</f>
        <v/>
      </c>
      <c r="E61" s="91" t="e" cm="1">
        <f t="array" aca="1" ref="E61" ca="1">(INDIRECT($B$1&amp;"!$F$15") -D61)/C61</f>
        <v>#VALUE!</v>
      </c>
      <c r="F61" s="91" t="str" cm="1">
        <f t="array" aca="1" ref="F61" ca="1">IF(ISNUMBER(E61),E61*INDIRECT($B$1&amp;"!$F$9")/$G$3,"")</f>
        <v/>
      </c>
      <c r="G61" s="91" t="str">
        <f t="shared" ca="1" si="4"/>
        <v/>
      </c>
      <c r="H61" s="91" t="str" cm="1">
        <f t="array" aca="1" ref="H61" ca="1">IF(B61&lt;INDIRECT($B$1&amp;"!$C$7"),H60-G61,"")</f>
        <v/>
      </c>
      <c r="I61" s="87"/>
      <c r="J61" s="87"/>
      <c r="R61" s="87"/>
      <c r="S61" s="87"/>
      <c r="T61" s="87"/>
      <c r="U61" s="87"/>
      <c r="V61" s="87"/>
    </row>
    <row r="62" spans="2:22" x14ac:dyDescent="0.25">
      <c r="B62" s="91" t="str" cm="1">
        <f t="array" aca="1" ref="B62" ca="1">IF(ISNUMBER(B61),IF(AND(B61&lt;INDIRECT($B$1&amp;"!$C$7"),H61&gt;0), B61+0.5,""),"")</f>
        <v/>
      </c>
      <c r="C62" s="91" t="str">
        <f t="shared" ca="1" si="3"/>
        <v/>
      </c>
      <c r="D62" s="91" t="str" cm="1">
        <f t="array" aca="1" ref="D62" ca="1">IF(AND(B62&lt;INDIRECT($B$1&amp;"!$C$7"),ISNUMBER(B62)),INDIRECT($B$1&amp;"!$C$16")*ERFC(0.5*C62*SQRT(INDIRECT($B$1&amp;"!$F$10")/(INDIRECT($B$1&amp;"!$F$9")*INDIRECT($B$1&amp;"!$C$20")*B62))),"")</f>
        <v/>
      </c>
      <c r="E62" s="91" t="e" cm="1">
        <f t="array" aca="1" ref="E62" ca="1">(INDIRECT($B$1&amp;"!$F$15") -D62)/C62</f>
        <v>#VALUE!</v>
      </c>
      <c r="F62" s="91" t="str" cm="1">
        <f t="array" aca="1" ref="F62" ca="1">IF(ISNUMBER(E62),E62*INDIRECT($B$1&amp;"!$F$9")/$G$3,"")</f>
        <v/>
      </c>
      <c r="G62" s="91" t="str">
        <f t="shared" ca="1" si="4"/>
        <v/>
      </c>
      <c r="H62" s="91" t="str" cm="1">
        <f t="array" aca="1" ref="H62" ca="1">IF(B62&lt;INDIRECT($B$1&amp;"!$C$7"),H61-G62,"")</f>
        <v/>
      </c>
      <c r="I62" s="87"/>
      <c r="J62" s="87"/>
      <c r="R62" s="87"/>
      <c r="S62" s="87"/>
      <c r="T62" s="87"/>
      <c r="U62" s="87"/>
      <c r="V62" s="87"/>
    </row>
    <row r="63" spans="2:22" x14ac:dyDescent="0.25">
      <c r="B63" s="91" t="str" cm="1">
        <f t="array" aca="1" ref="B63" ca="1">IF(ISNUMBER(B62),IF(AND(B62&lt;INDIRECT($B$1&amp;"!$C$7"),H62&gt;0), B62+0.5,""),"")</f>
        <v/>
      </c>
      <c r="C63" s="91" t="str">
        <f t="shared" ca="1" si="3"/>
        <v/>
      </c>
      <c r="D63" s="91" t="str" cm="1">
        <f t="array" aca="1" ref="D63" ca="1">IF(AND(B63&lt;INDIRECT($B$1&amp;"!$C$7"),ISNUMBER(B63)),INDIRECT($B$1&amp;"!$C$16")*ERFC(0.5*C63*SQRT(INDIRECT($B$1&amp;"!$F$10")/(INDIRECT($B$1&amp;"!$F$9")*INDIRECT($B$1&amp;"!$C$20")*B63))),"")</f>
        <v/>
      </c>
      <c r="E63" s="91" t="e" cm="1">
        <f t="array" aca="1" ref="E63" ca="1">(INDIRECT($B$1&amp;"!$F$15") -D63)/C63</f>
        <v>#VALUE!</v>
      </c>
      <c r="F63" s="91" t="str" cm="1">
        <f t="array" aca="1" ref="F63" ca="1">IF(ISNUMBER(E63),E63*INDIRECT($B$1&amp;"!$F$9")/$G$3,"")</f>
        <v/>
      </c>
      <c r="G63" s="91" t="str">
        <f t="shared" ca="1" si="4"/>
        <v/>
      </c>
      <c r="H63" s="91" t="str" cm="1">
        <f t="array" aca="1" ref="H63" ca="1">IF(B63&lt;INDIRECT($B$1&amp;"!$C$7"),H62-G63,"")</f>
        <v/>
      </c>
      <c r="I63" s="87"/>
      <c r="J63" s="87"/>
      <c r="R63" s="87"/>
      <c r="S63" s="87"/>
      <c r="T63" s="87"/>
      <c r="U63" s="87"/>
      <c r="V63" s="87"/>
    </row>
    <row r="64" spans="2:22" x14ac:dyDescent="0.25">
      <c r="B64" s="91" t="str" cm="1">
        <f t="array" aca="1" ref="B64" ca="1">IF(ISNUMBER(B63),IF(AND(B63&lt;INDIRECT($B$1&amp;"!$C$7"),H63&gt;0), B63+0.5,""),"")</f>
        <v/>
      </c>
      <c r="C64" s="91" t="str">
        <f t="shared" ca="1" si="3"/>
        <v/>
      </c>
      <c r="D64" s="91" t="str" cm="1">
        <f t="array" aca="1" ref="D64" ca="1">IF(AND(B64&lt;INDIRECT($B$1&amp;"!$C$7"),ISNUMBER(B64)),INDIRECT($B$1&amp;"!$C$16")*ERFC(0.5*C64*SQRT(INDIRECT($B$1&amp;"!$F$10")/(INDIRECT($B$1&amp;"!$F$9")*INDIRECT($B$1&amp;"!$C$20")*B64))),"")</f>
        <v/>
      </c>
      <c r="E64" s="91" t="e" cm="1">
        <f t="array" aca="1" ref="E64" ca="1">(INDIRECT($B$1&amp;"!$F$15") -D64)/C64</f>
        <v>#VALUE!</v>
      </c>
      <c r="F64" s="91" t="str" cm="1">
        <f t="array" aca="1" ref="F64" ca="1">IF(ISNUMBER(E64),E64*INDIRECT($B$1&amp;"!$F$9")/$G$3,"")</f>
        <v/>
      </c>
      <c r="G64" s="91" t="str">
        <f t="shared" ca="1" si="4"/>
        <v/>
      </c>
      <c r="H64" s="91" t="str" cm="1">
        <f t="array" aca="1" ref="H64" ca="1">IF(B64&lt;INDIRECT($B$1&amp;"!$C$7"),H63-G64,"")</f>
        <v/>
      </c>
      <c r="I64" s="87"/>
      <c r="J64" s="87"/>
      <c r="R64" s="87"/>
      <c r="S64" s="87"/>
      <c r="T64" s="87"/>
      <c r="U64" s="87"/>
      <c r="V64" s="87"/>
    </row>
    <row r="65" spans="2:22" x14ac:dyDescent="0.25">
      <c r="B65" s="91" t="str" cm="1">
        <f t="array" aca="1" ref="B65" ca="1">IF(ISNUMBER(B64),IF(AND(B64&lt;INDIRECT($B$1&amp;"!$C$7"),H64&gt;0), B64+0.5,""),"")</f>
        <v/>
      </c>
      <c r="C65" s="91" t="str">
        <f t="shared" ca="1" si="3"/>
        <v/>
      </c>
      <c r="D65" s="91" t="str" cm="1">
        <f t="array" aca="1" ref="D65" ca="1">IF(AND(B65&lt;INDIRECT($B$1&amp;"!$C$7"),ISNUMBER(B65)),INDIRECT($B$1&amp;"!$C$16")*ERFC(0.5*C65*SQRT(INDIRECT($B$1&amp;"!$F$10")/(INDIRECT($B$1&amp;"!$F$9")*INDIRECT($B$1&amp;"!$C$20")*B65))),"")</f>
        <v/>
      </c>
      <c r="E65" s="91" t="e" cm="1">
        <f t="array" aca="1" ref="E65" ca="1">(INDIRECT($B$1&amp;"!$F$15") -D65)/C65</f>
        <v>#VALUE!</v>
      </c>
      <c r="F65" s="91" t="str" cm="1">
        <f t="array" aca="1" ref="F65" ca="1">IF(ISNUMBER(E65),E65*INDIRECT($B$1&amp;"!$F$9")/$G$3,"")</f>
        <v/>
      </c>
      <c r="G65" s="91" t="str">
        <f t="shared" ca="1" si="4"/>
        <v/>
      </c>
      <c r="H65" s="91" t="str" cm="1">
        <f t="array" aca="1" ref="H65" ca="1">IF(B65&lt;INDIRECT($B$1&amp;"!$C$7"),H64-G65,"")</f>
        <v/>
      </c>
      <c r="I65" s="87"/>
      <c r="J65" s="87"/>
      <c r="R65" s="87"/>
      <c r="S65" s="87"/>
      <c r="T65" s="87"/>
      <c r="U65" s="87"/>
      <c r="V65" s="87"/>
    </row>
    <row r="66" spans="2:22" x14ac:dyDescent="0.25">
      <c r="B66" s="91" t="str" cm="1">
        <f t="array" aca="1" ref="B66" ca="1">IF(ISNUMBER(B65),IF(AND(B65&lt;INDIRECT($B$1&amp;"!$C$7"),H65&gt;0), B65+0.5,""),"")</f>
        <v/>
      </c>
      <c r="C66" s="91" t="str">
        <f t="shared" ca="1" si="3"/>
        <v/>
      </c>
      <c r="D66" s="91" t="str" cm="1">
        <f t="array" aca="1" ref="D66" ca="1">IF(AND(B66&lt;INDIRECT($B$1&amp;"!$C$7"),ISNUMBER(B66)),INDIRECT($B$1&amp;"!$C$16")*ERFC(0.5*C66*SQRT(INDIRECT($B$1&amp;"!$F$10")/(INDIRECT($B$1&amp;"!$F$9")*INDIRECT($B$1&amp;"!$C$20")*B66))),"")</f>
        <v/>
      </c>
      <c r="E66" s="91" t="e" cm="1">
        <f t="array" aca="1" ref="E66" ca="1">(INDIRECT($B$1&amp;"!$F$15") -D66)/C66</f>
        <v>#VALUE!</v>
      </c>
      <c r="F66" s="91" t="str" cm="1">
        <f t="array" aca="1" ref="F66" ca="1">IF(ISNUMBER(E66),E66*INDIRECT($B$1&amp;"!$F$9")/$G$3,"")</f>
        <v/>
      </c>
      <c r="G66" s="91" t="str">
        <f t="shared" ca="1" si="4"/>
        <v/>
      </c>
      <c r="H66" s="91" t="str" cm="1">
        <f t="array" aca="1" ref="H66" ca="1">IF(B66&lt;INDIRECT($B$1&amp;"!$C$7"),H65-G66,"")</f>
        <v/>
      </c>
      <c r="I66" s="87"/>
      <c r="J66" s="87"/>
      <c r="R66" s="87"/>
      <c r="S66" s="87"/>
      <c r="T66" s="87"/>
      <c r="U66" s="87"/>
      <c r="V66" s="87"/>
    </row>
    <row r="67" spans="2:22" x14ac:dyDescent="0.25">
      <c r="B67" s="91" t="str" cm="1">
        <f t="array" aca="1" ref="B67" ca="1">IF(ISNUMBER(B66),IF(AND(B66&lt;INDIRECT($B$1&amp;"!$C$7"),H66&gt;0), B66+0.5,""),"")</f>
        <v/>
      </c>
      <c r="C67" s="91" t="str">
        <f t="shared" ca="1" si="3"/>
        <v/>
      </c>
      <c r="D67" s="91" t="str" cm="1">
        <f t="array" aca="1" ref="D67" ca="1">IF(AND(B67&lt;INDIRECT($B$1&amp;"!$C$7"),ISNUMBER(B67)),INDIRECT($B$1&amp;"!$C$16")*ERFC(0.5*C67*SQRT(INDIRECT($B$1&amp;"!$F$10")/(INDIRECT($B$1&amp;"!$F$9")*INDIRECT($B$1&amp;"!$C$20")*B67))),"")</f>
        <v/>
      </c>
      <c r="E67" s="91" t="e" cm="1">
        <f t="array" aca="1" ref="E67" ca="1">(INDIRECT($B$1&amp;"!$F$15") -D67)/C67</f>
        <v>#VALUE!</v>
      </c>
      <c r="F67" s="91" t="str" cm="1">
        <f t="array" aca="1" ref="F67" ca="1">IF(ISNUMBER(E67),E67*INDIRECT($B$1&amp;"!$F$9")/$G$3,"")</f>
        <v/>
      </c>
      <c r="G67" s="91" t="str">
        <f t="shared" ca="1" si="4"/>
        <v/>
      </c>
      <c r="H67" s="91" t="str" cm="1">
        <f t="array" aca="1" ref="H67" ca="1">IF(B67&lt;INDIRECT($B$1&amp;"!$C$7"),H66-G67,"")</f>
        <v/>
      </c>
      <c r="I67" s="87"/>
      <c r="J67" s="87"/>
      <c r="R67" s="87"/>
      <c r="S67" s="87"/>
      <c r="T67" s="87"/>
      <c r="U67" s="87"/>
      <c r="V67" s="87"/>
    </row>
    <row r="68" spans="2:22" x14ac:dyDescent="0.25">
      <c r="B68" s="91" t="str" cm="1">
        <f t="array" aca="1" ref="B68" ca="1">IF(ISNUMBER(B67),IF(AND(B67&lt;INDIRECT($B$1&amp;"!$C$7"),H67&gt;0), B67+0.5,""),"")</f>
        <v/>
      </c>
      <c r="C68" s="91" t="str">
        <f t="shared" ca="1" si="3"/>
        <v/>
      </c>
      <c r="D68" s="91" t="str" cm="1">
        <f t="array" aca="1" ref="D68" ca="1">IF(AND(B68&lt;INDIRECT($B$1&amp;"!$C$7"),ISNUMBER(B68)),INDIRECT($B$1&amp;"!$C$16")*ERFC(0.5*C68*SQRT(INDIRECT($B$1&amp;"!$F$10")/(INDIRECT($B$1&amp;"!$F$9")*INDIRECT($B$1&amp;"!$C$20")*B68))),"")</f>
        <v/>
      </c>
      <c r="E68" s="91" t="e" cm="1">
        <f t="array" aca="1" ref="E68" ca="1">(INDIRECT($B$1&amp;"!$F$15") -D68)/C68</f>
        <v>#VALUE!</v>
      </c>
      <c r="F68" s="91" t="str" cm="1">
        <f t="array" aca="1" ref="F68" ca="1">IF(ISNUMBER(E68),E68*INDIRECT($B$1&amp;"!$F$9")/$G$3,"")</f>
        <v/>
      </c>
      <c r="G68" s="91" t="str">
        <f t="shared" ca="1" si="4"/>
        <v/>
      </c>
      <c r="H68" s="91" t="str" cm="1">
        <f t="array" aca="1" ref="H68" ca="1">IF(B68&lt;INDIRECT($B$1&amp;"!$C$7"),H67-G68,"")</f>
        <v/>
      </c>
      <c r="I68" s="87"/>
      <c r="J68" s="87"/>
      <c r="R68" s="87"/>
      <c r="S68" s="87"/>
      <c r="T68" s="87"/>
      <c r="U68" s="87"/>
      <c r="V68" s="87"/>
    </row>
    <row r="69" spans="2:22" x14ac:dyDescent="0.25">
      <c r="B69" s="91" t="str" cm="1">
        <f t="array" aca="1" ref="B69" ca="1">IF(ISNUMBER(B68),IF(AND(B68&lt;INDIRECT($B$1&amp;"!$C$7"),H68&gt;0), B68+0.5,""),"")</f>
        <v/>
      </c>
      <c r="C69" s="91" t="str">
        <f t="shared" ca="1" si="3"/>
        <v/>
      </c>
      <c r="D69" s="91" t="str" cm="1">
        <f t="array" aca="1" ref="D69" ca="1">IF(AND(B69&lt;INDIRECT($B$1&amp;"!$C$7"),ISNUMBER(B69)),INDIRECT($B$1&amp;"!$C$16")*ERFC(0.5*C69*SQRT(INDIRECT($B$1&amp;"!$F$10")/(INDIRECT($B$1&amp;"!$F$9")*INDIRECT($B$1&amp;"!$C$20")*B69))),"")</f>
        <v/>
      </c>
      <c r="E69" s="91" t="e" cm="1">
        <f t="array" aca="1" ref="E69" ca="1">(INDIRECT($B$1&amp;"!$F$15") -D69)/C69</f>
        <v>#VALUE!</v>
      </c>
      <c r="F69" s="91" t="str" cm="1">
        <f t="array" aca="1" ref="F69" ca="1">IF(ISNUMBER(E69),E69*INDIRECT($B$1&amp;"!$F$9")/$G$3,"")</f>
        <v/>
      </c>
      <c r="G69" s="91" t="str">
        <f t="shared" ca="1" si="4"/>
        <v/>
      </c>
      <c r="H69" s="91" t="str" cm="1">
        <f t="array" aca="1" ref="H69" ca="1">IF(B69&lt;INDIRECT($B$1&amp;"!$C$7"),H68-G69,"")</f>
        <v/>
      </c>
      <c r="I69" s="87"/>
      <c r="J69" s="87"/>
      <c r="R69" s="87"/>
      <c r="S69" s="87"/>
      <c r="T69" s="87"/>
      <c r="U69" s="87"/>
      <c r="V69" s="87"/>
    </row>
    <row r="70" spans="2:22" x14ac:dyDescent="0.25">
      <c r="B70" s="91" t="str" cm="1">
        <f t="array" aca="1" ref="B70" ca="1">IF(ISNUMBER(B69),IF(AND(B69&lt;INDIRECT($B$1&amp;"!$C$7"),H69&gt;0), B69+0.5,""),"")</f>
        <v/>
      </c>
      <c r="C70" s="91" t="str">
        <f t="shared" ca="1" si="3"/>
        <v/>
      </c>
      <c r="D70" s="91" t="str" cm="1">
        <f t="array" aca="1" ref="D70" ca="1">IF(AND(B70&lt;INDIRECT($B$1&amp;"!$C$7"),ISNUMBER(B70)),INDIRECT($B$1&amp;"!$C$16")*ERFC(0.5*C70*SQRT(INDIRECT($B$1&amp;"!$F$10")/(INDIRECT($B$1&amp;"!$F$9")*INDIRECT($B$1&amp;"!$C$20")*B70))),"")</f>
        <v/>
      </c>
      <c r="E70" s="91" t="e" cm="1">
        <f t="array" aca="1" ref="E70" ca="1">(INDIRECT($B$1&amp;"!$F$15") -D70)/C70</f>
        <v>#VALUE!</v>
      </c>
      <c r="F70" s="91" t="str" cm="1">
        <f t="array" aca="1" ref="F70" ca="1">IF(ISNUMBER(E70),E70*INDIRECT($B$1&amp;"!$F$9")/$G$3,"")</f>
        <v/>
      </c>
      <c r="G70" s="91" t="str">
        <f t="shared" ca="1" si="4"/>
        <v/>
      </c>
      <c r="H70" s="91" t="str" cm="1">
        <f t="array" aca="1" ref="H70" ca="1">IF(B70&lt;INDIRECT($B$1&amp;"!$C$7"),H69-G70,"")</f>
        <v/>
      </c>
      <c r="I70" s="87"/>
      <c r="J70" s="87"/>
      <c r="R70" s="87"/>
      <c r="S70" s="87"/>
      <c r="T70" s="87"/>
      <c r="U70" s="87"/>
      <c r="V70" s="87"/>
    </row>
    <row r="71" spans="2:22" x14ac:dyDescent="0.25">
      <c r="B71" s="91" t="str" cm="1">
        <f t="array" aca="1" ref="B71" ca="1">IF(ISNUMBER(B70),IF(AND(B70&lt;INDIRECT($B$1&amp;"!$C$7"),H70&gt;0), B70+0.5,""),"")</f>
        <v/>
      </c>
      <c r="C71" s="91" t="str">
        <f t="shared" ca="1" si="3"/>
        <v/>
      </c>
      <c r="D71" s="91" t="str" cm="1">
        <f t="array" aca="1" ref="D71" ca="1">IF(AND(B71&lt;INDIRECT($B$1&amp;"!$C$7"),ISNUMBER(B71)),INDIRECT($B$1&amp;"!$C$16")*ERFC(0.5*C71*SQRT(INDIRECT($B$1&amp;"!$F$10")/(INDIRECT($B$1&amp;"!$F$9")*INDIRECT($B$1&amp;"!$C$20")*B71))),"")</f>
        <v/>
      </c>
      <c r="E71" s="91" t="e" cm="1">
        <f t="array" aca="1" ref="E71" ca="1">(INDIRECT($B$1&amp;"!$F$15") -D71)/C71</f>
        <v>#VALUE!</v>
      </c>
      <c r="F71" s="91" t="str" cm="1">
        <f t="array" aca="1" ref="F71" ca="1">IF(ISNUMBER(E71),E71*INDIRECT($B$1&amp;"!$F$9")/$G$3,"")</f>
        <v/>
      </c>
      <c r="G71" s="91" t="str">
        <f t="shared" ca="1" si="4"/>
        <v/>
      </c>
      <c r="H71" s="91" t="str" cm="1">
        <f t="array" aca="1" ref="H71" ca="1">IF(B71&lt;INDIRECT($B$1&amp;"!$C$7"),H70-G71,"")</f>
        <v/>
      </c>
      <c r="I71" s="87"/>
      <c r="J71" s="87"/>
      <c r="R71" s="87"/>
      <c r="S71" s="87"/>
      <c r="T71" s="87"/>
      <c r="U71" s="87"/>
      <c r="V71" s="87"/>
    </row>
    <row r="72" spans="2:22" x14ac:dyDescent="0.25">
      <c r="B72" s="91" t="str" cm="1">
        <f t="array" aca="1" ref="B72" ca="1">IF(ISNUMBER(B71),IF(AND(B71&lt;INDIRECT($B$1&amp;"!$C$7"),H71&gt;0), B71+0.5,""),"")</f>
        <v/>
      </c>
      <c r="C72" s="91" t="str">
        <f t="shared" ca="1" si="3"/>
        <v/>
      </c>
      <c r="D72" s="91" t="str" cm="1">
        <f t="array" aca="1" ref="D72" ca="1">IF(AND(B72&lt;INDIRECT($B$1&amp;"!$C$7"),ISNUMBER(B72)),INDIRECT($B$1&amp;"!$C$16")*ERFC(0.5*C72*SQRT(INDIRECT($B$1&amp;"!$F$10")/(INDIRECT($B$1&amp;"!$F$9")*INDIRECT($B$1&amp;"!$C$20")*B72))),"")</f>
        <v/>
      </c>
      <c r="E72" s="91" t="e" cm="1">
        <f t="array" aca="1" ref="E72" ca="1">(INDIRECT($B$1&amp;"!$F$15") -D72)/C72</f>
        <v>#VALUE!</v>
      </c>
      <c r="F72" s="91" t="str" cm="1">
        <f t="array" aca="1" ref="F72" ca="1">IF(ISNUMBER(E72),E72*INDIRECT($B$1&amp;"!$F$9")/$G$3,"")</f>
        <v/>
      </c>
      <c r="G72" s="91" t="str">
        <f t="shared" ca="1" si="4"/>
        <v/>
      </c>
      <c r="H72" s="91" t="str" cm="1">
        <f t="array" aca="1" ref="H72" ca="1">IF(B72&lt;INDIRECT($B$1&amp;"!$C$7"),H71-G72,"")</f>
        <v/>
      </c>
      <c r="I72" s="87"/>
      <c r="J72" s="87"/>
      <c r="R72" s="87"/>
      <c r="S72" s="87"/>
      <c r="T72" s="87"/>
      <c r="U72" s="87"/>
      <c r="V72" s="87"/>
    </row>
    <row r="73" spans="2:22" x14ac:dyDescent="0.25">
      <c r="B73" s="91" t="str" cm="1">
        <f t="array" aca="1" ref="B73" ca="1">IF(ISNUMBER(B72),IF(AND(B72&lt;INDIRECT($B$1&amp;"!$C$7"),H72&gt;0), B72+0.5,""),"")</f>
        <v/>
      </c>
      <c r="C73" s="91" t="str">
        <f t="shared" ca="1" si="3"/>
        <v/>
      </c>
      <c r="D73" s="91" t="str" cm="1">
        <f t="array" aca="1" ref="D73" ca="1">IF(AND(B73&lt;INDIRECT($B$1&amp;"!$C$7"),ISNUMBER(B73)),INDIRECT($B$1&amp;"!$C$16")*ERFC(0.5*C73*SQRT(INDIRECT($B$1&amp;"!$F$10")/(INDIRECT($B$1&amp;"!$F$9")*INDIRECT($B$1&amp;"!$C$20")*B73))),"")</f>
        <v/>
      </c>
      <c r="E73" s="91" t="e" cm="1">
        <f t="array" aca="1" ref="E73" ca="1">(INDIRECT($B$1&amp;"!$F$15") -D73)/C73</f>
        <v>#VALUE!</v>
      </c>
      <c r="F73" s="91" t="str" cm="1">
        <f t="array" aca="1" ref="F73" ca="1">IF(ISNUMBER(E73),E73*INDIRECT($B$1&amp;"!$F$9")/$G$3,"")</f>
        <v/>
      </c>
      <c r="G73" s="91" t="str">
        <f t="shared" ca="1" si="4"/>
        <v/>
      </c>
      <c r="H73" s="91" t="str" cm="1">
        <f t="array" aca="1" ref="H73" ca="1">IF(B73&lt;INDIRECT($B$1&amp;"!$C$7"),H72-G73,"")</f>
        <v/>
      </c>
      <c r="I73" s="87"/>
      <c r="J73" s="87"/>
      <c r="R73" s="87"/>
      <c r="S73" s="87"/>
      <c r="T73" s="87"/>
      <c r="U73" s="87"/>
      <c r="V73" s="87"/>
    </row>
    <row r="74" spans="2:22" x14ac:dyDescent="0.25">
      <c r="B74" s="91" t="str" cm="1">
        <f t="array" aca="1" ref="B74" ca="1">IF(ISNUMBER(B73),IF(AND(B73&lt;INDIRECT($B$1&amp;"!$C$7"),H73&gt;0), B73+0.5,""),"")</f>
        <v/>
      </c>
      <c r="C74" s="91" t="str">
        <f t="shared" ca="1" si="3"/>
        <v/>
      </c>
      <c r="D74" s="91" t="str" cm="1">
        <f t="array" aca="1" ref="D74" ca="1">IF(AND(B74&lt;INDIRECT($B$1&amp;"!$C$7"),ISNUMBER(B74)),INDIRECT($B$1&amp;"!$C$16")*ERFC(0.5*C74*SQRT(INDIRECT($B$1&amp;"!$F$10")/(INDIRECT($B$1&amp;"!$F$9")*INDIRECT($B$1&amp;"!$C$20")*B74))),"")</f>
        <v/>
      </c>
      <c r="E74" s="91" t="e" cm="1">
        <f t="array" aca="1" ref="E74" ca="1">(INDIRECT($B$1&amp;"!$F$15") -D74)/C74</f>
        <v>#VALUE!</v>
      </c>
      <c r="F74" s="91" t="str" cm="1">
        <f t="array" aca="1" ref="F74" ca="1">IF(ISNUMBER(E74),E74*INDIRECT($B$1&amp;"!$F$9")/$G$3,"")</f>
        <v/>
      </c>
      <c r="G74" s="91" t="str">
        <f t="shared" ca="1" si="4"/>
        <v/>
      </c>
      <c r="H74" s="91" t="str" cm="1">
        <f t="array" aca="1" ref="H74" ca="1">IF(B74&lt;INDIRECT($B$1&amp;"!$C$7"),H73-G74,"")</f>
        <v/>
      </c>
      <c r="I74" s="87"/>
      <c r="J74" s="87"/>
      <c r="R74" s="87"/>
      <c r="S74" s="87"/>
      <c r="T74" s="87"/>
      <c r="U74" s="87"/>
      <c r="V74" s="87"/>
    </row>
    <row r="75" spans="2:22" x14ac:dyDescent="0.25">
      <c r="B75" s="91" t="str" cm="1">
        <f t="array" aca="1" ref="B75" ca="1">IF(ISNUMBER(B74),IF(AND(B74&lt;INDIRECT($B$1&amp;"!$C$7"),H74&gt;0), B74+0.5,""),"")</f>
        <v/>
      </c>
      <c r="C75" s="91" t="str">
        <f t="shared" ca="1" si="3"/>
        <v/>
      </c>
      <c r="D75" s="91" t="str" cm="1">
        <f t="array" aca="1" ref="D75" ca="1">IF(AND(B75&lt;INDIRECT($B$1&amp;"!$C$7"),ISNUMBER(B75)),INDIRECT($B$1&amp;"!$C$16")*ERFC(0.5*C75*SQRT(INDIRECT($B$1&amp;"!$F$10")/(INDIRECT($B$1&amp;"!$F$9")*INDIRECT($B$1&amp;"!$C$20")*B75))),"")</f>
        <v/>
      </c>
      <c r="E75" s="91" t="e" cm="1">
        <f t="array" aca="1" ref="E75" ca="1">(INDIRECT($B$1&amp;"!$F$15") -D75)/C75</f>
        <v>#VALUE!</v>
      </c>
      <c r="F75" s="91" t="str" cm="1">
        <f t="array" aca="1" ref="F75" ca="1">IF(ISNUMBER(E75),E75*INDIRECT($B$1&amp;"!$F$9")/$G$3,"")</f>
        <v/>
      </c>
      <c r="G75" s="91" t="str">
        <f t="shared" ca="1" si="4"/>
        <v/>
      </c>
      <c r="H75" s="91" t="str" cm="1">
        <f t="array" aca="1" ref="H75" ca="1">IF(B75&lt;INDIRECT($B$1&amp;"!$C$7"),H74-G75,"")</f>
        <v/>
      </c>
      <c r="I75" s="87"/>
      <c r="J75" s="87"/>
      <c r="R75" s="87"/>
      <c r="S75" s="87"/>
      <c r="T75" s="87"/>
      <c r="U75" s="87"/>
      <c r="V75" s="87"/>
    </row>
    <row r="76" spans="2:22" x14ac:dyDescent="0.25">
      <c r="B76" s="91" t="str" cm="1">
        <f t="array" aca="1" ref="B76" ca="1">IF(ISNUMBER(B75),IF(AND(B75&lt;INDIRECT($B$1&amp;"!$C$7"),H75&gt;0), B75+0.5,""),"")</f>
        <v/>
      </c>
      <c r="C76" s="91" t="str">
        <f t="shared" ca="1" si="3"/>
        <v/>
      </c>
      <c r="D76" s="91" t="str" cm="1">
        <f t="array" aca="1" ref="D76" ca="1">IF(AND(B76&lt;INDIRECT($B$1&amp;"!$C$7"),ISNUMBER(B76)),INDIRECT($B$1&amp;"!$C$16")*ERFC(0.5*C76*SQRT(INDIRECT($B$1&amp;"!$F$10")/(INDIRECT($B$1&amp;"!$F$9")*INDIRECT($B$1&amp;"!$C$20")*B76))),"")</f>
        <v/>
      </c>
      <c r="E76" s="91" t="e" cm="1">
        <f t="array" aca="1" ref="E76" ca="1">(INDIRECT($B$1&amp;"!$F$15") -D76)/C76</f>
        <v>#VALUE!</v>
      </c>
      <c r="F76" s="91" t="str" cm="1">
        <f t="array" aca="1" ref="F76" ca="1">IF(ISNUMBER(E76),E76*INDIRECT($B$1&amp;"!$F$9")/$G$3,"")</f>
        <v/>
      </c>
      <c r="G76" s="91" t="str">
        <f t="shared" ca="1" si="4"/>
        <v/>
      </c>
      <c r="H76" s="91" t="str" cm="1">
        <f t="array" aca="1" ref="H76" ca="1">IF(B76&lt;INDIRECT($B$1&amp;"!$C$7"),H75-G76,"")</f>
        <v/>
      </c>
      <c r="I76" s="87"/>
      <c r="J76" s="87"/>
      <c r="R76" s="87"/>
      <c r="S76" s="87"/>
      <c r="T76" s="87"/>
      <c r="U76" s="87"/>
      <c r="V76" s="87"/>
    </row>
    <row r="77" spans="2:22" x14ac:dyDescent="0.25">
      <c r="B77" s="91" t="str" cm="1">
        <f t="array" aca="1" ref="B77" ca="1">IF(ISNUMBER(B76),IF(AND(B76&lt;INDIRECT($B$1&amp;"!$C$7"),H76&gt;0), B76+0.5,""),"")</f>
        <v/>
      </c>
      <c r="C77" s="91" t="str">
        <f t="shared" ca="1" si="3"/>
        <v/>
      </c>
      <c r="D77" s="91" t="str" cm="1">
        <f t="array" aca="1" ref="D77" ca="1">IF(AND(B77&lt;INDIRECT($B$1&amp;"!$C$7"),ISNUMBER(B77)),INDIRECT($B$1&amp;"!$C$16")*ERFC(0.5*C77*SQRT(INDIRECT($B$1&amp;"!$F$10")/(INDIRECT($B$1&amp;"!$F$9")*INDIRECT($B$1&amp;"!$C$20")*B77))),"")</f>
        <v/>
      </c>
      <c r="E77" s="91" t="e" cm="1">
        <f t="array" aca="1" ref="E77" ca="1">(INDIRECT($B$1&amp;"!$F$15") -D77)/C77</f>
        <v>#VALUE!</v>
      </c>
      <c r="F77" s="91" t="str" cm="1">
        <f t="array" aca="1" ref="F77" ca="1">IF(ISNUMBER(E77),E77*INDIRECT($B$1&amp;"!$F$9")/$G$3,"")</f>
        <v/>
      </c>
      <c r="G77" s="91" t="str">
        <f t="shared" ca="1" si="4"/>
        <v/>
      </c>
      <c r="H77" s="91" t="str" cm="1">
        <f t="array" aca="1" ref="H77" ca="1">IF(B77&lt;INDIRECT($B$1&amp;"!$C$7"),H76-G77,"")</f>
        <v/>
      </c>
      <c r="I77" s="87"/>
      <c r="J77" s="87"/>
      <c r="R77" s="87"/>
      <c r="S77" s="87"/>
      <c r="T77" s="87"/>
      <c r="U77" s="87"/>
      <c r="V77" s="87"/>
    </row>
    <row r="78" spans="2:22" x14ac:dyDescent="0.25">
      <c r="B78" s="91" t="str" cm="1">
        <f t="array" aca="1" ref="B78" ca="1">IF(ISNUMBER(B77),IF(AND(B77&lt;INDIRECT($B$1&amp;"!$C$7"),H77&gt;0), B77+0.5,""),"")</f>
        <v/>
      </c>
      <c r="C78" s="91" t="str">
        <f t="shared" ca="1" si="3"/>
        <v/>
      </c>
      <c r="D78" s="91" t="str" cm="1">
        <f t="array" aca="1" ref="D78" ca="1">IF(AND(B78&lt;INDIRECT($B$1&amp;"!$C$7"),ISNUMBER(B78)),INDIRECT($B$1&amp;"!$C$16")*ERFC(0.5*C78*SQRT(INDIRECT($B$1&amp;"!$F$10")/(INDIRECT($B$1&amp;"!$F$9")*INDIRECT($B$1&amp;"!$C$20")*B78))),"")</f>
        <v/>
      </c>
      <c r="E78" s="91" t="e" cm="1">
        <f t="array" aca="1" ref="E78" ca="1">(INDIRECT($B$1&amp;"!$F$15") -D78)/C78</f>
        <v>#VALUE!</v>
      </c>
      <c r="F78" s="91" t="str" cm="1">
        <f t="array" aca="1" ref="F78" ca="1">IF(ISNUMBER(E78),E78*INDIRECT($B$1&amp;"!$F$9")/$G$3,"")</f>
        <v/>
      </c>
      <c r="G78" s="91" t="str">
        <f t="shared" ca="1" si="4"/>
        <v/>
      </c>
      <c r="H78" s="91" t="str" cm="1">
        <f t="array" aca="1" ref="H78" ca="1">IF(B78&lt;INDIRECT($B$1&amp;"!$C$7"),H77-G78,"")</f>
        <v/>
      </c>
      <c r="I78" s="87"/>
      <c r="J78" s="87"/>
      <c r="R78" s="87"/>
      <c r="S78" s="87"/>
      <c r="T78" s="87"/>
      <c r="U78" s="87"/>
      <c r="V78" s="87"/>
    </row>
    <row r="79" spans="2:22" x14ac:dyDescent="0.25">
      <c r="B79" s="91" t="str" cm="1">
        <f t="array" aca="1" ref="B79" ca="1">IF(ISNUMBER(B78),IF(AND(B78&lt;INDIRECT($B$1&amp;"!$C$7"),H78&gt;0), B78+0.5,""),"")</f>
        <v/>
      </c>
      <c r="C79" s="91" t="str">
        <f t="shared" ca="1" si="3"/>
        <v/>
      </c>
      <c r="D79" s="91" t="str" cm="1">
        <f t="array" aca="1" ref="D79" ca="1">IF(AND(B79&lt;INDIRECT($B$1&amp;"!$C$7"),ISNUMBER(B79)),INDIRECT($B$1&amp;"!$C$16")*ERFC(0.5*C79*SQRT(INDIRECT($B$1&amp;"!$F$10")/(INDIRECT($B$1&amp;"!$F$9")*INDIRECT($B$1&amp;"!$C$20")*B79))),"")</f>
        <v/>
      </c>
      <c r="E79" s="91" t="e" cm="1">
        <f t="array" aca="1" ref="E79" ca="1">(INDIRECT($B$1&amp;"!$F$15") -D79)/C79</f>
        <v>#VALUE!</v>
      </c>
      <c r="F79" s="91" t="str" cm="1">
        <f t="array" aca="1" ref="F79" ca="1">IF(ISNUMBER(E79),E79*INDIRECT($B$1&amp;"!$F$9")/$G$3,"")</f>
        <v/>
      </c>
      <c r="G79" s="91" t="str">
        <f t="shared" ca="1" si="4"/>
        <v/>
      </c>
      <c r="H79" s="91" t="str" cm="1">
        <f t="array" aca="1" ref="H79" ca="1">IF(B79&lt;INDIRECT($B$1&amp;"!$C$7"),H78-G79,"")</f>
        <v/>
      </c>
      <c r="I79" s="87"/>
      <c r="J79" s="87"/>
      <c r="R79" s="87"/>
      <c r="S79" s="87"/>
      <c r="T79" s="87"/>
      <c r="U79" s="87"/>
      <c r="V79" s="87"/>
    </row>
    <row r="80" spans="2:22" x14ac:dyDescent="0.25">
      <c r="B80" s="91" t="str" cm="1">
        <f t="array" aca="1" ref="B80" ca="1">IF(ISNUMBER(B79),IF(AND(B79&lt;INDIRECT($B$1&amp;"!$C$7"),H79&gt;0), B79+0.5,""),"")</f>
        <v/>
      </c>
      <c r="C80" s="91" t="str">
        <f t="shared" ca="1" si="3"/>
        <v/>
      </c>
      <c r="D80" s="91" t="str" cm="1">
        <f t="array" aca="1" ref="D80" ca="1">IF(AND(B80&lt;INDIRECT($B$1&amp;"!$C$7"),ISNUMBER(B80)),INDIRECT($B$1&amp;"!$C$16")*ERFC(0.5*C80*SQRT(INDIRECT($B$1&amp;"!$F$10")/(INDIRECT($B$1&amp;"!$F$9")*INDIRECT($B$1&amp;"!$C$20")*B80))),"")</f>
        <v/>
      </c>
      <c r="E80" s="91" t="e" cm="1">
        <f t="array" aca="1" ref="E80" ca="1">(INDIRECT($B$1&amp;"!$F$15") -D80)/C80</f>
        <v>#VALUE!</v>
      </c>
      <c r="F80" s="91" t="str" cm="1">
        <f t="array" aca="1" ref="F80" ca="1">IF(ISNUMBER(E80),E80*INDIRECT($B$1&amp;"!$F$9")/$G$3,"")</f>
        <v/>
      </c>
      <c r="G80" s="91" t="str">
        <f t="shared" ca="1" si="4"/>
        <v/>
      </c>
      <c r="H80" s="91" t="str" cm="1">
        <f t="array" aca="1" ref="H80" ca="1">IF(B80&lt;INDIRECT($B$1&amp;"!$C$7"),H79-G80,"")</f>
        <v/>
      </c>
      <c r="I80" s="87"/>
      <c r="J80" s="87"/>
      <c r="R80" s="87"/>
      <c r="S80" s="87"/>
      <c r="T80" s="87"/>
      <c r="U80" s="87"/>
      <c r="V80" s="87"/>
    </row>
    <row r="81" spans="2:22" x14ac:dyDescent="0.25">
      <c r="B81" s="91" t="str" cm="1">
        <f t="array" aca="1" ref="B81" ca="1">IF(ISNUMBER(B80),IF(AND(B80&lt;INDIRECT($B$1&amp;"!$C$7"),H80&gt;0), B80+0.5,""),"")</f>
        <v/>
      </c>
      <c r="C81" s="91" t="str">
        <f t="shared" ca="1" si="3"/>
        <v/>
      </c>
      <c r="D81" s="91" t="str" cm="1">
        <f t="array" aca="1" ref="D81" ca="1">IF(AND(B81&lt;INDIRECT($B$1&amp;"!$C$7"),ISNUMBER(B81)),INDIRECT($B$1&amp;"!$C$16")*ERFC(0.5*C81*SQRT(INDIRECT($B$1&amp;"!$F$10")/(INDIRECT($B$1&amp;"!$F$9")*INDIRECT($B$1&amp;"!$C$20")*B81))),"")</f>
        <v/>
      </c>
      <c r="E81" s="91" t="e" cm="1">
        <f t="array" aca="1" ref="E81" ca="1">(INDIRECT($B$1&amp;"!$F$15") -D81)/C81</f>
        <v>#VALUE!</v>
      </c>
      <c r="F81" s="91" t="str" cm="1">
        <f t="array" aca="1" ref="F81" ca="1">IF(ISNUMBER(E81),E81*INDIRECT($B$1&amp;"!$F$9")/$G$3,"")</f>
        <v/>
      </c>
      <c r="G81" s="91" t="str">
        <f t="shared" ca="1" si="4"/>
        <v/>
      </c>
      <c r="H81" s="91" t="str" cm="1">
        <f t="array" aca="1" ref="H81" ca="1">IF(B81&lt;INDIRECT($B$1&amp;"!$C$7"),H80-G81,"")</f>
        <v/>
      </c>
      <c r="I81" s="87"/>
      <c r="J81" s="87"/>
      <c r="R81" s="87"/>
      <c r="S81" s="87"/>
      <c r="T81" s="87"/>
      <c r="U81" s="87"/>
      <c r="V81" s="87"/>
    </row>
    <row r="82" spans="2:22" x14ac:dyDescent="0.25">
      <c r="B82" s="91" t="str" cm="1">
        <f t="array" aca="1" ref="B82" ca="1">IF(ISNUMBER(B81),IF(AND(B81&lt;INDIRECT($B$1&amp;"!$C$7"),H81&gt;0), B81+0.5,""),"")</f>
        <v/>
      </c>
      <c r="C82" s="91" t="str">
        <f t="shared" ca="1" si="3"/>
        <v/>
      </c>
      <c r="D82" s="91" t="str" cm="1">
        <f t="array" aca="1" ref="D82" ca="1">IF(AND(B82&lt;INDIRECT($B$1&amp;"!$C$7"),ISNUMBER(B82)),INDIRECT($B$1&amp;"!$C$16")*ERFC(0.5*C82*SQRT(INDIRECT($B$1&amp;"!$F$10")/(INDIRECT($B$1&amp;"!$F$9")*INDIRECT($B$1&amp;"!$C$20")*B82))),"")</f>
        <v/>
      </c>
      <c r="E82" s="91" t="e" cm="1">
        <f t="array" aca="1" ref="E82" ca="1">(INDIRECT($B$1&amp;"!$F$15") -D82)/C82</f>
        <v>#VALUE!</v>
      </c>
      <c r="F82" s="91" t="str" cm="1">
        <f t="array" aca="1" ref="F82" ca="1">IF(ISNUMBER(E82),E82*INDIRECT($B$1&amp;"!$F$9")/$G$3,"")</f>
        <v/>
      </c>
      <c r="G82" s="91" t="str">
        <f t="shared" ca="1" si="4"/>
        <v/>
      </c>
      <c r="H82" s="91" t="str" cm="1">
        <f t="array" aca="1" ref="H82" ca="1">IF(B82&lt;INDIRECT($B$1&amp;"!$C$7"),H81-G82,"")</f>
        <v/>
      </c>
      <c r="I82" s="87"/>
      <c r="J82" s="87"/>
      <c r="R82" s="87"/>
      <c r="S82" s="87"/>
      <c r="T82" s="87"/>
      <c r="U82" s="87"/>
      <c r="V82" s="87"/>
    </row>
    <row r="83" spans="2:22" x14ac:dyDescent="0.25">
      <c r="B83" s="91" t="str" cm="1">
        <f t="array" aca="1" ref="B83" ca="1">IF(ISNUMBER(B82),IF(AND(B82&lt;INDIRECT($B$1&amp;"!$C$7"),H82&gt;0), B82+0.5,""),"")</f>
        <v/>
      </c>
      <c r="C83" s="91" t="str">
        <f t="shared" ca="1" si="3"/>
        <v/>
      </c>
      <c r="D83" s="91" t="str" cm="1">
        <f t="array" aca="1" ref="D83" ca="1">IF(AND(B83&lt;INDIRECT($B$1&amp;"!$C$7"),ISNUMBER(B83)),INDIRECT($B$1&amp;"!$C$16")*ERFC(0.5*C83*SQRT(INDIRECT($B$1&amp;"!$F$10")/(INDIRECT($B$1&amp;"!$F$9")*INDIRECT($B$1&amp;"!$C$20")*B83))),"")</f>
        <v/>
      </c>
      <c r="E83" s="91" t="e" cm="1">
        <f t="array" aca="1" ref="E83" ca="1">(INDIRECT($B$1&amp;"!$F$15") -D83)/C83</f>
        <v>#VALUE!</v>
      </c>
      <c r="F83" s="91" t="str" cm="1">
        <f t="array" aca="1" ref="F83" ca="1">IF(ISNUMBER(E83),E83*INDIRECT($B$1&amp;"!$F$9")/$G$3,"")</f>
        <v/>
      </c>
      <c r="G83" s="91" t="str">
        <f t="shared" ca="1" si="4"/>
        <v/>
      </c>
      <c r="H83" s="91" t="str" cm="1">
        <f t="array" aca="1" ref="H83" ca="1">IF(B83&lt;INDIRECT($B$1&amp;"!$C$7"),H82-G83,"")</f>
        <v/>
      </c>
      <c r="I83" s="87"/>
      <c r="J83" s="87"/>
      <c r="R83" s="87"/>
      <c r="S83" s="87"/>
      <c r="T83" s="87"/>
      <c r="U83" s="87"/>
      <c r="V83" s="87"/>
    </row>
    <row r="84" spans="2:22" x14ac:dyDescent="0.25">
      <c r="B84" s="91" t="str" cm="1">
        <f t="array" aca="1" ref="B84" ca="1">IF(ISNUMBER(B83),IF(AND(B83&lt;INDIRECT($B$1&amp;"!$C$7"),H83&gt;0), B83+0.5,""),"")</f>
        <v/>
      </c>
      <c r="C84" s="91" t="str">
        <f t="shared" ca="1" si="3"/>
        <v/>
      </c>
      <c r="D84" s="91" t="str" cm="1">
        <f t="array" aca="1" ref="D84" ca="1">IF(AND(B84&lt;INDIRECT($B$1&amp;"!$C$7"),ISNUMBER(B84)),INDIRECT($B$1&amp;"!$C$16")*ERFC(0.5*C84*SQRT(INDIRECT($B$1&amp;"!$F$10")/(INDIRECT($B$1&amp;"!$F$9")*INDIRECT($B$1&amp;"!$C$20")*B84))),"")</f>
        <v/>
      </c>
      <c r="E84" s="91" t="e" cm="1">
        <f t="array" aca="1" ref="E84" ca="1">(INDIRECT($B$1&amp;"!$F$15") -D84)/C84</f>
        <v>#VALUE!</v>
      </c>
      <c r="F84" s="91" t="str" cm="1">
        <f t="array" aca="1" ref="F84" ca="1">IF(ISNUMBER(E84),E84*INDIRECT($B$1&amp;"!$F$9")/$G$3,"")</f>
        <v/>
      </c>
      <c r="G84" s="91" t="str">
        <f t="shared" ca="1" si="4"/>
        <v/>
      </c>
      <c r="H84" s="91" t="str" cm="1">
        <f t="array" aca="1" ref="H84" ca="1">IF(B84&lt;INDIRECT($B$1&amp;"!$C$7"),H83-G84,"")</f>
        <v/>
      </c>
      <c r="I84" s="87"/>
      <c r="J84" s="87"/>
      <c r="R84" s="87"/>
      <c r="S84" s="87"/>
      <c r="T84" s="87"/>
      <c r="U84" s="87"/>
      <c r="V84" s="87"/>
    </row>
    <row r="85" spans="2:22" x14ac:dyDescent="0.25">
      <c r="B85" s="91" t="str" cm="1">
        <f t="array" aca="1" ref="B85" ca="1">IF(ISNUMBER(B84),IF(AND(B84&lt;INDIRECT($B$1&amp;"!$C$7"),H84&gt;0), B84+0.5,""),"")</f>
        <v/>
      </c>
      <c r="C85" s="91" t="str">
        <f t="shared" ca="1" si="3"/>
        <v/>
      </c>
      <c r="D85" s="91" t="str" cm="1">
        <f t="array" aca="1" ref="D85" ca="1">IF(AND(B85&lt;INDIRECT($B$1&amp;"!$C$7"),ISNUMBER(B85)),INDIRECT($B$1&amp;"!$C$16")*ERFC(0.5*C85*SQRT(INDIRECT($B$1&amp;"!$F$10")/(INDIRECT($B$1&amp;"!$F$9")*INDIRECT($B$1&amp;"!$C$20")*B85))),"")</f>
        <v/>
      </c>
      <c r="E85" s="91" t="e" cm="1">
        <f t="array" aca="1" ref="E85" ca="1">(INDIRECT($B$1&amp;"!$F$15") -D85)/C85</f>
        <v>#VALUE!</v>
      </c>
      <c r="F85" s="91" t="str" cm="1">
        <f t="array" aca="1" ref="F85" ca="1">IF(ISNUMBER(E85),E85*INDIRECT($B$1&amp;"!$F$9")/$G$3,"")</f>
        <v/>
      </c>
      <c r="G85" s="91" t="str">
        <f t="shared" ca="1" si="4"/>
        <v/>
      </c>
      <c r="H85" s="91" t="str" cm="1">
        <f t="array" aca="1" ref="H85" ca="1">IF(B85&lt;INDIRECT($B$1&amp;"!$C$7"),H84-G85,"")</f>
        <v/>
      </c>
      <c r="I85" s="87"/>
      <c r="J85" s="87"/>
      <c r="R85" s="87"/>
      <c r="S85" s="87"/>
      <c r="T85" s="87"/>
      <c r="U85" s="87"/>
      <c r="V85" s="87"/>
    </row>
    <row r="86" spans="2:22" x14ac:dyDescent="0.25">
      <c r="B86" s="91" t="str" cm="1">
        <f t="array" aca="1" ref="B86" ca="1">IF(ISNUMBER(B85),IF(AND(B85&lt;INDIRECT($B$1&amp;"!$C$7"),H85&gt;0), B85+0.5,""),"")</f>
        <v/>
      </c>
      <c r="C86" s="91" t="str">
        <f t="shared" ca="1" si="3"/>
        <v/>
      </c>
      <c r="D86" s="91" t="str" cm="1">
        <f t="array" aca="1" ref="D86" ca="1">IF(AND(B86&lt;INDIRECT($B$1&amp;"!$C$7"),ISNUMBER(B86)),INDIRECT($B$1&amp;"!$C$16")*ERFC(0.5*C86*SQRT(INDIRECT($B$1&amp;"!$F$10")/(INDIRECT($B$1&amp;"!$F$9")*INDIRECT($B$1&amp;"!$C$20")*B86))),"")</f>
        <v/>
      </c>
      <c r="E86" s="91" t="e" cm="1">
        <f t="array" aca="1" ref="E86" ca="1">(INDIRECT($B$1&amp;"!$F$15") -D86)/C86</f>
        <v>#VALUE!</v>
      </c>
      <c r="F86" s="91" t="str" cm="1">
        <f t="array" aca="1" ref="F86" ca="1">IF(ISNUMBER(E86),E86*INDIRECT($B$1&amp;"!$F$9")/$G$3,"")</f>
        <v/>
      </c>
      <c r="G86" s="91" t="str">
        <f t="shared" ca="1" si="4"/>
        <v/>
      </c>
      <c r="H86" s="91" t="str" cm="1">
        <f t="array" aca="1" ref="H86" ca="1">IF(B86&lt;INDIRECT($B$1&amp;"!$C$7"),H85-G86,"")</f>
        <v/>
      </c>
      <c r="I86" s="87"/>
      <c r="J86" s="87"/>
      <c r="R86" s="87"/>
      <c r="S86" s="87"/>
      <c r="T86" s="87"/>
      <c r="U86" s="87"/>
      <c r="V86" s="87"/>
    </row>
    <row r="87" spans="2:22" x14ac:dyDescent="0.25">
      <c r="B87" s="91" t="str" cm="1">
        <f t="array" aca="1" ref="B87" ca="1">IF(ISNUMBER(B86),IF(AND(B86&lt;INDIRECT($B$1&amp;"!$C$7"),H86&gt;0), B86+0.5,""),"")</f>
        <v/>
      </c>
      <c r="C87" s="91" t="str">
        <f t="shared" ca="1" si="3"/>
        <v/>
      </c>
      <c r="D87" s="91" t="str" cm="1">
        <f t="array" aca="1" ref="D87" ca="1">IF(AND(B87&lt;INDIRECT($B$1&amp;"!$C$7"),ISNUMBER(B87)),INDIRECT($B$1&amp;"!$C$16")*ERFC(0.5*C87*SQRT(INDIRECT($B$1&amp;"!$F$10")/(INDIRECT($B$1&amp;"!$F$9")*INDIRECT($B$1&amp;"!$C$20")*B87))),"")</f>
        <v/>
      </c>
      <c r="E87" s="91" t="e" cm="1">
        <f t="array" aca="1" ref="E87" ca="1">(INDIRECT($B$1&amp;"!$F$15") -D87)/C87</f>
        <v>#VALUE!</v>
      </c>
      <c r="F87" s="91" t="str" cm="1">
        <f t="array" aca="1" ref="F87" ca="1">IF(ISNUMBER(E87),E87*INDIRECT($B$1&amp;"!$F$9")/$G$3,"")</f>
        <v/>
      </c>
      <c r="G87" s="91" t="str">
        <f t="shared" ca="1" si="4"/>
        <v/>
      </c>
      <c r="H87" s="91" t="str" cm="1">
        <f t="array" aca="1" ref="H87" ca="1">IF(B87&lt;INDIRECT($B$1&amp;"!$C$7"),H86-G87,"")</f>
        <v/>
      </c>
      <c r="I87" s="87"/>
      <c r="J87" s="87"/>
      <c r="R87" s="87"/>
      <c r="S87" s="87"/>
      <c r="T87" s="87"/>
      <c r="U87" s="87"/>
      <c r="V87" s="87"/>
    </row>
    <row r="88" spans="2:22" x14ac:dyDescent="0.25">
      <c r="B88" s="91" t="str" cm="1">
        <f t="array" aca="1" ref="B88" ca="1">IF(ISNUMBER(B87),IF(AND(B87&lt;INDIRECT($B$1&amp;"!$C$7"),H87&gt;0), B87+0.5,""),"")</f>
        <v/>
      </c>
      <c r="C88" s="91" t="str">
        <f t="shared" ca="1" si="3"/>
        <v/>
      </c>
      <c r="D88" s="91" t="str" cm="1">
        <f t="array" aca="1" ref="D88" ca="1">IF(AND(B88&lt;INDIRECT($B$1&amp;"!$C$7"),ISNUMBER(B88)),INDIRECT($B$1&amp;"!$C$16")*ERFC(0.5*C88*SQRT(INDIRECT($B$1&amp;"!$F$10")/(INDIRECT($B$1&amp;"!$F$9")*INDIRECT($B$1&amp;"!$C$20")*B88))),"")</f>
        <v/>
      </c>
      <c r="E88" s="91" t="e" cm="1">
        <f t="array" aca="1" ref="E88" ca="1">(INDIRECT($B$1&amp;"!$F$15") -D88)/C88</f>
        <v>#VALUE!</v>
      </c>
      <c r="F88" s="91" t="str" cm="1">
        <f t="array" aca="1" ref="F88" ca="1">IF(ISNUMBER(E88),E88*INDIRECT($B$1&amp;"!$F$9")/$G$3,"")</f>
        <v/>
      </c>
      <c r="G88" s="91" t="str">
        <f t="shared" ca="1" si="4"/>
        <v/>
      </c>
      <c r="H88" s="91" t="str" cm="1">
        <f t="array" aca="1" ref="H88" ca="1">IF(B88&lt;INDIRECT($B$1&amp;"!$C$7"),H87-G88,"")</f>
        <v/>
      </c>
      <c r="I88" s="87"/>
      <c r="J88" s="87"/>
      <c r="R88" s="87"/>
      <c r="S88" s="87"/>
      <c r="T88" s="87"/>
      <c r="U88" s="87"/>
      <c r="V88" s="87"/>
    </row>
    <row r="89" spans="2:22" x14ac:dyDescent="0.25">
      <c r="B89" s="91" t="str" cm="1">
        <f t="array" aca="1" ref="B89" ca="1">IF(ISNUMBER(B88),IF(AND(B88&lt;INDIRECT($B$1&amp;"!$C$7"),H88&gt;0), B88+0.5,""),"")</f>
        <v/>
      </c>
      <c r="C89" s="91" t="str">
        <f t="shared" ca="1" si="3"/>
        <v/>
      </c>
      <c r="D89" s="91" t="str" cm="1">
        <f t="array" aca="1" ref="D89" ca="1">IF(AND(B89&lt;INDIRECT($B$1&amp;"!$C$7"),ISNUMBER(B89)),INDIRECT($B$1&amp;"!$C$16")*ERFC(0.5*C89*SQRT(INDIRECT($B$1&amp;"!$F$10")/(INDIRECT($B$1&amp;"!$F$9")*INDIRECT($B$1&amp;"!$C$20")*B89))),"")</f>
        <v/>
      </c>
      <c r="E89" s="91" t="e" cm="1">
        <f t="array" aca="1" ref="E89" ca="1">(INDIRECT($B$1&amp;"!$F$15") -D89)/C89</f>
        <v>#VALUE!</v>
      </c>
      <c r="F89" s="91" t="str" cm="1">
        <f t="array" aca="1" ref="F89" ca="1">IF(ISNUMBER(E89),E89*INDIRECT($B$1&amp;"!$F$9")/$G$3,"")</f>
        <v/>
      </c>
      <c r="G89" s="91" t="str">
        <f t="shared" ca="1" si="4"/>
        <v/>
      </c>
      <c r="H89" s="91" t="str" cm="1">
        <f t="array" aca="1" ref="H89" ca="1">IF(B89&lt;INDIRECT($B$1&amp;"!$C$7"),H88-G89,"")</f>
        <v/>
      </c>
      <c r="I89" s="87"/>
      <c r="J89" s="87"/>
      <c r="R89" s="87"/>
      <c r="S89" s="87"/>
      <c r="T89" s="87"/>
      <c r="U89" s="87"/>
      <c r="V89" s="87"/>
    </row>
    <row r="90" spans="2:22" x14ac:dyDescent="0.25">
      <c r="B90" s="91" t="str" cm="1">
        <f t="array" aca="1" ref="B90" ca="1">IF(ISNUMBER(B89),IF(AND(B89&lt;INDIRECT($B$1&amp;"!$C$7"),H89&gt;0), B89+0.5,""),"")</f>
        <v/>
      </c>
      <c r="C90" s="91" t="str">
        <f t="shared" ca="1" si="3"/>
        <v/>
      </c>
      <c r="D90" s="91" t="str" cm="1">
        <f t="array" aca="1" ref="D90" ca="1">IF(AND(B90&lt;INDIRECT($B$1&amp;"!$C$7"),ISNUMBER(B90)),INDIRECT($B$1&amp;"!$C$16")*ERFC(0.5*C90*SQRT(INDIRECT($B$1&amp;"!$F$10")/(INDIRECT($B$1&amp;"!$F$9")*INDIRECT($B$1&amp;"!$C$20")*B90))),"")</f>
        <v/>
      </c>
      <c r="E90" s="91" t="e" cm="1">
        <f t="array" aca="1" ref="E90" ca="1">(INDIRECT($B$1&amp;"!$F$15") -D90)/C90</f>
        <v>#VALUE!</v>
      </c>
      <c r="F90" s="91" t="str" cm="1">
        <f t="array" aca="1" ref="F90" ca="1">IF(ISNUMBER(E90),E90*INDIRECT($B$1&amp;"!$F$9")/$G$3,"")</f>
        <v/>
      </c>
      <c r="G90" s="91" t="str">
        <f t="shared" ca="1" si="4"/>
        <v/>
      </c>
      <c r="H90" s="91" t="str" cm="1">
        <f t="array" aca="1" ref="H90" ca="1">IF(B90&lt;INDIRECT($B$1&amp;"!$C$7"),H89-G90,"")</f>
        <v/>
      </c>
      <c r="I90" s="87"/>
      <c r="J90" s="87"/>
      <c r="R90" s="87"/>
      <c r="S90" s="87"/>
      <c r="T90" s="87"/>
      <c r="U90" s="87"/>
      <c r="V90" s="87"/>
    </row>
    <row r="91" spans="2:22" x14ac:dyDescent="0.25">
      <c r="B91" s="91" t="str" cm="1">
        <f t="array" aca="1" ref="B91" ca="1">IF(ISNUMBER(B90),IF(AND(B90&lt;INDIRECT($B$1&amp;"!$C$7"),H90&gt;0), B90+0.5,""),"")</f>
        <v/>
      </c>
      <c r="C91" s="91" t="str">
        <f t="shared" ca="1" si="3"/>
        <v/>
      </c>
      <c r="D91" s="91" t="str" cm="1">
        <f t="array" aca="1" ref="D91" ca="1">IF(AND(B91&lt;INDIRECT($B$1&amp;"!$C$7"),ISNUMBER(B91)),INDIRECT($B$1&amp;"!$C$16")*ERFC(0.5*C91*SQRT(INDIRECT($B$1&amp;"!$F$10")/(INDIRECT($B$1&amp;"!$F$9")*INDIRECT($B$1&amp;"!$C$20")*B91))),"")</f>
        <v/>
      </c>
      <c r="E91" s="91" t="e" cm="1">
        <f t="array" aca="1" ref="E91" ca="1">(INDIRECT($B$1&amp;"!$F$15") -D91)/C91</f>
        <v>#VALUE!</v>
      </c>
      <c r="F91" s="91" t="str" cm="1">
        <f t="array" aca="1" ref="F91" ca="1">IF(ISNUMBER(E91),E91*INDIRECT($B$1&amp;"!$F$9")/$G$3,"")</f>
        <v/>
      </c>
      <c r="G91" s="91" t="str">
        <f t="shared" ca="1" si="4"/>
        <v/>
      </c>
      <c r="H91" s="91" t="str" cm="1">
        <f t="array" aca="1" ref="H91" ca="1">IF(B91&lt;INDIRECT($B$1&amp;"!$C$7"),H90-G91,"")</f>
        <v/>
      </c>
      <c r="I91" s="87"/>
      <c r="J91" s="87"/>
      <c r="R91" s="87"/>
      <c r="S91" s="87"/>
      <c r="T91" s="87"/>
      <c r="U91" s="87"/>
      <c r="V91" s="87"/>
    </row>
    <row r="92" spans="2:22" x14ac:dyDescent="0.25">
      <c r="B92" s="91" t="str" cm="1">
        <f t="array" aca="1" ref="B92" ca="1">IF(ISNUMBER(B91),IF(AND(B91&lt;INDIRECT($B$1&amp;"!$C$7"),H91&gt;0), B91+0.5,""),"")</f>
        <v/>
      </c>
      <c r="C92" s="91" t="str">
        <f t="shared" ca="1" si="3"/>
        <v/>
      </c>
      <c r="D92" s="91" t="str" cm="1">
        <f t="array" aca="1" ref="D92" ca="1">IF(AND(B92&lt;INDIRECT($B$1&amp;"!$C$7"),ISNUMBER(B92)),INDIRECT($B$1&amp;"!$C$16")*ERFC(0.5*C92*SQRT(INDIRECT($B$1&amp;"!$F$10")/(INDIRECT($B$1&amp;"!$F$9")*INDIRECT($B$1&amp;"!$C$20")*B92))),"")</f>
        <v/>
      </c>
      <c r="E92" s="91" t="e" cm="1">
        <f t="array" aca="1" ref="E92" ca="1">(INDIRECT($B$1&amp;"!$F$15") -D92)/C92</f>
        <v>#VALUE!</v>
      </c>
      <c r="F92" s="91" t="str" cm="1">
        <f t="array" aca="1" ref="F92" ca="1">IF(ISNUMBER(E92),E92*INDIRECT($B$1&amp;"!$F$9")/$G$3,"")</f>
        <v/>
      </c>
      <c r="G92" s="91" t="str">
        <f t="shared" ca="1" si="4"/>
        <v/>
      </c>
      <c r="H92" s="91" t="str" cm="1">
        <f t="array" aca="1" ref="H92" ca="1">IF(B92&lt;INDIRECT($B$1&amp;"!$C$7"),H91-G92,"")</f>
        <v/>
      </c>
      <c r="I92" s="87"/>
      <c r="J92" s="87"/>
      <c r="R92" s="87"/>
      <c r="S92" s="87"/>
      <c r="T92" s="87"/>
      <c r="U92" s="87"/>
      <c r="V92" s="87"/>
    </row>
    <row r="93" spans="2:22" x14ac:dyDescent="0.25">
      <c r="B93" s="91" t="str" cm="1">
        <f t="array" aca="1" ref="B93" ca="1">IF(ISNUMBER(B92),IF(AND(B92&lt;INDIRECT($B$1&amp;"!$C$7"),H92&gt;0), B92+0.5,""),"")</f>
        <v/>
      </c>
      <c r="C93" s="91" t="str">
        <f t="shared" ca="1" si="3"/>
        <v/>
      </c>
      <c r="D93" s="91" t="str" cm="1">
        <f t="array" aca="1" ref="D93" ca="1">IF(AND(B93&lt;INDIRECT($B$1&amp;"!$C$7"),ISNUMBER(B93)),INDIRECT($B$1&amp;"!$C$16")*ERFC(0.5*C93*SQRT(INDIRECT($B$1&amp;"!$F$10")/(INDIRECT($B$1&amp;"!$F$9")*INDIRECT($B$1&amp;"!$C$20")*B93))),"")</f>
        <v/>
      </c>
      <c r="E93" s="91" t="e" cm="1">
        <f t="array" aca="1" ref="E93" ca="1">(INDIRECT($B$1&amp;"!$F$15") -D93)/C93</f>
        <v>#VALUE!</v>
      </c>
      <c r="F93" s="91" t="str" cm="1">
        <f t="array" aca="1" ref="F93" ca="1">IF(ISNUMBER(E93),E93*INDIRECT($B$1&amp;"!$F$9")/$G$3,"")</f>
        <v/>
      </c>
      <c r="G93" s="91" t="str">
        <f t="shared" ca="1" si="4"/>
        <v/>
      </c>
      <c r="H93" s="91" t="str" cm="1">
        <f t="array" aca="1" ref="H93" ca="1">IF(B93&lt;INDIRECT($B$1&amp;"!$C$7"),H92-G93,"")</f>
        <v/>
      </c>
      <c r="I93" s="87"/>
      <c r="J93" s="87"/>
      <c r="R93" s="87"/>
      <c r="S93" s="87"/>
      <c r="T93" s="87"/>
      <c r="U93" s="87"/>
      <c r="V93" s="87"/>
    </row>
    <row r="94" spans="2:22" x14ac:dyDescent="0.25">
      <c r="B94" s="91" t="str" cm="1">
        <f t="array" aca="1" ref="B94" ca="1">IF(ISNUMBER(B93),IF(AND(B93&lt;INDIRECT($B$1&amp;"!$C$7"),H93&gt;0), B93+0.5,""),"")</f>
        <v/>
      </c>
      <c r="C94" s="91" t="str">
        <f t="shared" ca="1" si="3"/>
        <v/>
      </c>
      <c r="D94" s="91" t="str" cm="1">
        <f t="array" aca="1" ref="D94" ca="1">IF(AND(B94&lt;INDIRECT($B$1&amp;"!$C$7"),ISNUMBER(B94)),INDIRECT($B$1&amp;"!$C$16")*ERFC(0.5*C94*SQRT(INDIRECT($B$1&amp;"!$F$10")/(INDIRECT($B$1&amp;"!$F$9")*INDIRECT($B$1&amp;"!$C$20")*B94))),"")</f>
        <v/>
      </c>
      <c r="E94" s="91" t="e" cm="1">
        <f t="array" aca="1" ref="E94" ca="1">(INDIRECT($B$1&amp;"!$F$15") -D94)/C94</f>
        <v>#VALUE!</v>
      </c>
      <c r="F94" s="91" t="str" cm="1">
        <f t="array" aca="1" ref="F94" ca="1">IF(ISNUMBER(E94),E94*INDIRECT($B$1&amp;"!$F$9")/$G$3,"")</f>
        <v/>
      </c>
      <c r="G94" s="91" t="str">
        <f t="shared" ca="1" si="4"/>
        <v/>
      </c>
      <c r="H94" s="91" t="str" cm="1">
        <f t="array" aca="1" ref="H94" ca="1">IF(B94&lt;INDIRECT($B$1&amp;"!$C$7"),H93-G94,"")</f>
        <v/>
      </c>
      <c r="I94" s="87"/>
      <c r="J94" s="87"/>
      <c r="R94" s="87"/>
      <c r="S94" s="87"/>
      <c r="T94" s="87"/>
      <c r="U94" s="87"/>
      <c r="V94" s="87"/>
    </row>
    <row r="95" spans="2:22" x14ac:dyDescent="0.25">
      <c r="B95" s="91" t="str" cm="1">
        <f t="array" aca="1" ref="B95" ca="1">IF(ISNUMBER(B94),IF(AND(B94&lt;INDIRECT($B$1&amp;"!$C$7"),H94&gt;0), B94+0.5,""),"")</f>
        <v/>
      </c>
      <c r="C95" s="91" t="str">
        <f t="shared" ca="1" si="3"/>
        <v/>
      </c>
      <c r="D95" s="91" t="str" cm="1">
        <f t="array" aca="1" ref="D95" ca="1">IF(AND(B95&lt;INDIRECT($B$1&amp;"!$C$7"),ISNUMBER(B95)),INDIRECT($B$1&amp;"!$C$16")*ERFC(0.5*C95*SQRT(INDIRECT($B$1&amp;"!$F$10")/(INDIRECT($B$1&amp;"!$F$9")*INDIRECT($B$1&amp;"!$C$20")*B95))),"")</f>
        <v/>
      </c>
      <c r="E95" s="91" t="e" cm="1">
        <f t="array" aca="1" ref="E95" ca="1">(INDIRECT($B$1&amp;"!$F$15") -D95)/C95</f>
        <v>#VALUE!</v>
      </c>
      <c r="F95" s="91" t="str" cm="1">
        <f t="array" aca="1" ref="F95" ca="1">IF(ISNUMBER(E95),E95*INDIRECT($B$1&amp;"!$F$9")/$G$3,"")</f>
        <v/>
      </c>
      <c r="G95" s="91" t="str">
        <f t="shared" ca="1" si="4"/>
        <v/>
      </c>
      <c r="H95" s="91" t="str" cm="1">
        <f t="array" aca="1" ref="H95" ca="1">IF(B95&lt;INDIRECT($B$1&amp;"!$C$7"),H94-G95,"")</f>
        <v/>
      </c>
      <c r="I95" s="87"/>
      <c r="J95" s="87"/>
      <c r="R95" s="87"/>
      <c r="S95" s="87"/>
      <c r="T95" s="87"/>
      <c r="U95" s="87"/>
      <c r="V95" s="87"/>
    </row>
    <row r="96" spans="2:22" x14ac:dyDescent="0.25">
      <c r="B96" s="91" t="str" cm="1">
        <f t="array" aca="1" ref="B96" ca="1">IF(ISNUMBER(B95),IF(AND(B95&lt;INDIRECT($B$1&amp;"!$C$7"),H95&gt;0), B95+0.5,""),"")</f>
        <v/>
      </c>
      <c r="C96" s="91" t="str">
        <f t="shared" ca="1" si="3"/>
        <v/>
      </c>
      <c r="D96" s="91" t="str" cm="1">
        <f t="array" aca="1" ref="D96" ca="1">IF(AND(B96&lt;INDIRECT($B$1&amp;"!$C$7"),ISNUMBER(B96)),INDIRECT($B$1&amp;"!$C$16")*ERFC(0.5*C96*SQRT(INDIRECT($B$1&amp;"!$F$10")/(INDIRECT($B$1&amp;"!$F$9")*INDIRECT($B$1&amp;"!$C$20")*B96))),"")</f>
        <v/>
      </c>
      <c r="E96" s="91" t="e" cm="1">
        <f t="array" aca="1" ref="E96" ca="1">(INDIRECT($B$1&amp;"!$F$15") -D96)/C96</f>
        <v>#VALUE!</v>
      </c>
      <c r="F96" s="91" t="str" cm="1">
        <f t="array" aca="1" ref="F96" ca="1">IF(ISNUMBER(E96),E96*INDIRECT($B$1&amp;"!$F$9")/$G$3,"")</f>
        <v/>
      </c>
      <c r="G96" s="91" t="str">
        <f t="shared" ca="1" si="4"/>
        <v/>
      </c>
      <c r="H96" s="91" t="str" cm="1">
        <f t="array" aca="1" ref="H96" ca="1">IF(B96&lt;INDIRECT($B$1&amp;"!$C$7"),H95-G96,"")</f>
        <v/>
      </c>
      <c r="I96" s="87"/>
      <c r="J96" s="87"/>
      <c r="R96" s="87"/>
      <c r="S96" s="87"/>
      <c r="T96" s="87"/>
      <c r="U96" s="87"/>
      <c r="V96" s="87"/>
    </row>
    <row r="97" spans="2:22" x14ac:dyDescent="0.25">
      <c r="B97" s="91" t="str" cm="1">
        <f t="array" aca="1" ref="B97" ca="1">IF(ISNUMBER(B96),IF(AND(B96&lt;INDIRECT($B$1&amp;"!$C$7"),H96&gt;0), B96+0.5,""),"")</f>
        <v/>
      </c>
      <c r="C97" s="91" t="str">
        <f t="shared" ca="1" si="3"/>
        <v/>
      </c>
      <c r="D97" s="91" t="str" cm="1">
        <f t="array" aca="1" ref="D97" ca="1">IF(AND(B97&lt;INDIRECT($B$1&amp;"!$C$7"),ISNUMBER(B97)),INDIRECT($B$1&amp;"!$C$16")*ERFC(0.5*C97*SQRT(INDIRECT($B$1&amp;"!$F$10")/(INDIRECT($B$1&amp;"!$F$9")*INDIRECT($B$1&amp;"!$C$20")*B97))),"")</f>
        <v/>
      </c>
      <c r="E97" s="91" t="e" cm="1">
        <f t="array" aca="1" ref="E97" ca="1">(INDIRECT($B$1&amp;"!$F$15") -D97)/C97</f>
        <v>#VALUE!</v>
      </c>
      <c r="F97" s="91" t="str" cm="1">
        <f t="array" aca="1" ref="F97" ca="1">IF(ISNUMBER(E97),E97*INDIRECT($B$1&amp;"!$F$9")/$G$3,"")</f>
        <v/>
      </c>
      <c r="G97" s="91" t="str">
        <f t="shared" ca="1" si="4"/>
        <v/>
      </c>
      <c r="H97" s="91" t="str" cm="1">
        <f t="array" aca="1" ref="H97" ca="1">IF(B97&lt;INDIRECT($B$1&amp;"!$C$7"),H96-G97,"")</f>
        <v/>
      </c>
      <c r="I97" s="87"/>
      <c r="J97" s="87"/>
      <c r="R97" s="87"/>
      <c r="S97" s="87"/>
      <c r="T97" s="87"/>
      <c r="U97" s="87"/>
      <c r="V97" s="87"/>
    </row>
    <row r="98" spans="2:22" x14ac:dyDescent="0.25">
      <c r="B98" s="91" t="str" cm="1">
        <f t="array" aca="1" ref="B98" ca="1">IF(ISNUMBER(B97),IF(AND(B97&lt;INDIRECT($B$1&amp;"!$C$7"),H97&gt;0), B97+0.5,""),"")</f>
        <v/>
      </c>
      <c r="C98" s="91" t="str">
        <f t="shared" ca="1" si="3"/>
        <v/>
      </c>
      <c r="D98" s="91" t="str" cm="1">
        <f t="array" aca="1" ref="D98" ca="1">IF(AND(B98&lt;INDIRECT($B$1&amp;"!$C$7"),ISNUMBER(B98)),INDIRECT($B$1&amp;"!$C$16")*ERFC(0.5*C98*SQRT(INDIRECT($B$1&amp;"!$F$10")/(INDIRECT($B$1&amp;"!$F$9")*INDIRECT($B$1&amp;"!$C$20")*B98))),"")</f>
        <v/>
      </c>
      <c r="E98" s="91" t="e" cm="1">
        <f t="array" aca="1" ref="E98" ca="1">(INDIRECT($B$1&amp;"!$F$15") -D98)/C98</f>
        <v>#VALUE!</v>
      </c>
      <c r="F98" s="91" t="str" cm="1">
        <f t="array" aca="1" ref="F98" ca="1">IF(ISNUMBER(E98),E98*INDIRECT($B$1&amp;"!$F$9")/$G$3,"")</f>
        <v/>
      </c>
      <c r="G98" s="91" t="str">
        <f t="shared" ca="1" si="4"/>
        <v/>
      </c>
      <c r="H98" s="91" t="str" cm="1">
        <f t="array" aca="1" ref="H98" ca="1">IF(B98&lt;INDIRECT($B$1&amp;"!$C$7"),H97-G98,"")</f>
        <v/>
      </c>
      <c r="I98" s="87"/>
      <c r="J98" s="87"/>
      <c r="R98" s="87"/>
      <c r="S98" s="87"/>
      <c r="T98" s="87"/>
      <c r="U98" s="87"/>
      <c r="V98" s="87"/>
    </row>
    <row r="99" spans="2:22" x14ac:dyDescent="0.25">
      <c r="B99" s="91" t="str" cm="1">
        <f t="array" aca="1" ref="B99" ca="1">IF(ISNUMBER(B98),IF(AND(B98&lt;INDIRECT($B$1&amp;"!$C$7"),H98&gt;0), B98+0.5,""),"")</f>
        <v/>
      </c>
      <c r="C99" s="91" t="str">
        <f t="shared" ca="1" si="3"/>
        <v/>
      </c>
      <c r="D99" s="91" t="str" cm="1">
        <f t="array" aca="1" ref="D99" ca="1">IF(AND(B99&lt;INDIRECT($B$1&amp;"!$C$7"),ISNUMBER(B99)),INDIRECT($B$1&amp;"!$C$16")*ERFC(0.5*C99*SQRT(INDIRECT($B$1&amp;"!$F$10")/(INDIRECT($B$1&amp;"!$F$9")*INDIRECT($B$1&amp;"!$C$20")*B99))),"")</f>
        <v/>
      </c>
      <c r="E99" s="91" t="e" cm="1">
        <f t="array" aca="1" ref="E99" ca="1">(INDIRECT($B$1&amp;"!$F$15") -D99)/C99</f>
        <v>#VALUE!</v>
      </c>
      <c r="F99" s="91" t="str" cm="1">
        <f t="array" aca="1" ref="F99" ca="1">IF(ISNUMBER(E99),E99*INDIRECT($B$1&amp;"!$F$9")/$G$3,"")</f>
        <v/>
      </c>
      <c r="G99" s="91" t="str">
        <f t="shared" ca="1" si="4"/>
        <v/>
      </c>
      <c r="H99" s="91" t="str" cm="1">
        <f t="array" aca="1" ref="H99" ca="1">IF(B99&lt;INDIRECT($B$1&amp;"!$C$7"),H98-G99,"")</f>
        <v/>
      </c>
      <c r="I99" s="87"/>
      <c r="J99" s="87"/>
      <c r="R99" s="87"/>
      <c r="S99" s="87"/>
      <c r="T99" s="87"/>
      <c r="U99" s="87"/>
      <c r="V99" s="87"/>
    </row>
    <row r="100" spans="2:22" x14ac:dyDescent="0.25">
      <c r="B100" s="91" t="str" cm="1">
        <f t="array" aca="1" ref="B100" ca="1">IF(ISNUMBER(B99),IF(AND(B99&lt;INDIRECT($B$1&amp;"!$C$7"),H99&gt;0), B99+0.5,""),"")</f>
        <v/>
      </c>
      <c r="C100" s="91" t="str">
        <f t="shared" ca="1" si="3"/>
        <v/>
      </c>
      <c r="D100" s="91" t="str" cm="1">
        <f t="array" aca="1" ref="D100" ca="1">IF(AND(B100&lt;INDIRECT($B$1&amp;"!$C$7"),ISNUMBER(B100)),INDIRECT($B$1&amp;"!$C$16")*ERFC(0.5*C100*SQRT(INDIRECT($B$1&amp;"!$F$10")/(INDIRECT($B$1&amp;"!$F$9")*INDIRECT($B$1&amp;"!$C$20")*B100))),"")</f>
        <v/>
      </c>
      <c r="E100" s="91" t="e" cm="1">
        <f t="array" aca="1" ref="E100" ca="1">(INDIRECT($B$1&amp;"!$F$15") -D100)/C100</f>
        <v>#VALUE!</v>
      </c>
      <c r="F100" s="91" t="str" cm="1">
        <f t="array" aca="1" ref="F100" ca="1">IF(ISNUMBER(E100),E100*INDIRECT($B$1&amp;"!$F$9")/$G$3,"")</f>
        <v/>
      </c>
      <c r="G100" s="91" t="str">
        <f t="shared" ca="1" si="4"/>
        <v/>
      </c>
      <c r="H100" s="91" t="str" cm="1">
        <f t="array" aca="1" ref="H100" ca="1">IF(B100&lt;INDIRECT($B$1&amp;"!$C$7"),H99-G100,"")</f>
        <v/>
      </c>
      <c r="I100" s="87"/>
      <c r="J100" s="87"/>
      <c r="R100" s="87"/>
      <c r="S100" s="87"/>
      <c r="T100" s="87"/>
      <c r="U100" s="87"/>
      <c r="V100" s="87"/>
    </row>
    <row r="101" spans="2:22" x14ac:dyDescent="0.25">
      <c r="B101" s="91" t="str" cm="1">
        <f t="array" aca="1" ref="B101" ca="1">IF(ISNUMBER(B100),IF(AND(B100&lt;INDIRECT($B$1&amp;"!$C$7"),H100&gt;0), B100+0.5,""),"")</f>
        <v/>
      </c>
      <c r="C101" s="91" t="str">
        <f t="shared" ca="1" si="3"/>
        <v/>
      </c>
      <c r="D101" s="91" t="str" cm="1">
        <f t="array" aca="1" ref="D101" ca="1">IF(AND(B101&lt;INDIRECT($B$1&amp;"!$C$7"),ISNUMBER(B101)),INDIRECT($B$1&amp;"!$C$16")*ERFC(0.5*C101*SQRT(INDIRECT($B$1&amp;"!$F$10")/(INDIRECT($B$1&amp;"!$F$9")*INDIRECT($B$1&amp;"!$C$20")*B101))),"")</f>
        <v/>
      </c>
      <c r="E101" s="91" t="e" cm="1">
        <f t="array" aca="1" ref="E101" ca="1">(INDIRECT($B$1&amp;"!$F$15") -D101)/C101</f>
        <v>#VALUE!</v>
      </c>
      <c r="F101" s="91" t="str" cm="1">
        <f t="array" aca="1" ref="F101" ca="1">IF(ISNUMBER(E101),E101*INDIRECT($B$1&amp;"!$F$9")/$G$3,"")</f>
        <v/>
      </c>
      <c r="G101" s="91" t="str">
        <f t="shared" ca="1" si="4"/>
        <v/>
      </c>
      <c r="H101" s="91" t="str" cm="1">
        <f t="array" aca="1" ref="H101" ca="1">IF(B101&lt;INDIRECT($B$1&amp;"!$C$7"),H100-G101,"")</f>
        <v/>
      </c>
      <c r="I101" s="87"/>
      <c r="J101" s="87"/>
      <c r="R101" s="87"/>
      <c r="S101" s="87"/>
      <c r="T101" s="87"/>
      <c r="U101" s="87"/>
      <c r="V101" s="87"/>
    </row>
    <row r="102" spans="2:22" x14ac:dyDescent="0.25">
      <c r="B102" s="91" t="str" cm="1">
        <f t="array" aca="1" ref="B102" ca="1">IF(ISNUMBER(B101),IF(AND(B101&lt;INDIRECT($B$1&amp;"!$C$7"),H101&gt;0), B101+0.5,""),"")</f>
        <v/>
      </c>
      <c r="C102" s="91" t="str">
        <f t="shared" ca="1" si="3"/>
        <v/>
      </c>
      <c r="D102" s="91" t="str" cm="1">
        <f t="array" aca="1" ref="D102" ca="1">IF(AND(B102&lt;INDIRECT($B$1&amp;"!$C$7"),ISNUMBER(B102)),INDIRECT($B$1&amp;"!$C$16")*ERFC(0.5*C102*SQRT(INDIRECT($B$1&amp;"!$F$10")/(INDIRECT($B$1&amp;"!$F$9")*INDIRECT($B$1&amp;"!$C$20")*B102))),"")</f>
        <v/>
      </c>
      <c r="E102" s="91" t="e" cm="1">
        <f t="array" aca="1" ref="E102" ca="1">(INDIRECT($B$1&amp;"!$F$15") -D102)/C102</f>
        <v>#VALUE!</v>
      </c>
      <c r="F102" s="91" t="str" cm="1">
        <f t="array" aca="1" ref="F102" ca="1">IF(ISNUMBER(E102),E102*INDIRECT($B$1&amp;"!$F$9")/$G$3,"")</f>
        <v/>
      </c>
      <c r="G102" s="91" t="str">
        <f t="shared" ca="1" si="4"/>
        <v/>
      </c>
      <c r="H102" s="91" t="str" cm="1">
        <f t="array" aca="1" ref="H102" ca="1">IF(B102&lt;INDIRECT($B$1&amp;"!$C$7"),H101-G102,"")</f>
        <v/>
      </c>
      <c r="I102" s="87"/>
      <c r="J102" s="87"/>
      <c r="R102" s="87"/>
      <c r="S102" s="87"/>
      <c r="T102" s="87"/>
      <c r="U102" s="87"/>
      <c r="V102" s="87"/>
    </row>
    <row r="103" spans="2:22" x14ac:dyDescent="0.25">
      <c r="B103" s="91" t="str" cm="1">
        <f t="array" aca="1" ref="B103" ca="1">IF(ISNUMBER(B102),IF(AND(B102&lt;INDIRECT($B$1&amp;"!$C$7"),H102&gt;0), B102+0.5,""),"")</f>
        <v/>
      </c>
      <c r="C103" s="91" t="str">
        <f t="shared" ca="1" si="3"/>
        <v/>
      </c>
      <c r="D103" s="91" t="str" cm="1">
        <f t="array" aca="1" ref="D103" ca="1">IF(AND(B103&lt;INDIRECT($B$1&amp;"!$C$7"),ISNUMBER(B103)),INDIRECT($B$1&amp;"!$C$16")*ERFC(0.5*C103*SQRT(INDIRECT($B$1&amp;"!$F$10")/(INDIRECT($B$1&amp;"!$F$9")*INDIRECT($B$1&amp;"!$C$20")*B103))),"")</f>
        <v/>
      </c>
      <c r="E103" s="91" t="e" cm="1">
        <f t="array" aca="1" ref="E103" ca="1">(INDIRECT($B$1&amp;"!$F$15") -D103)/C103</f>
        <v>#VALUE!</v>
      </c>
      <c r="F103" s="91" t="str" cm="1">
        <f t="array" aca="1" ref="F103" ca="1">IF(ISNUMBER(E103),E103*INDIRECT($B$1&amp;"!$F$9")/$G$3,"")</f>
        <v/>
      </c>
      <c r="G103" s="91" t="str">
        <f t="shared" ca="1" si="4"/>
        <v/>
      </c>
      <c r="H103" s="91" t="str" cm="1">
        <f t="array" aca="1" ref="H103" ca="1">IF(B103&lt;INDIRECT($B$1&amp;"!$C$7"),H102-G103,"")</f>
        <v/>
      </c>
      <c r="I103" s="87"/>
      <c r="J103" s="87"/>
      <c r="R103" s="87"/>
      <c r="S103" s="87"/>
      <c r="T103" s="87"/>
      <c r="U103" s="87"/>
      <c r="V103" s="87"/>
    </row>
    <row r="104" spans="2:22" x14ac:dyDescent="0.25">
      <c r="B104" s="91" t="str" cm="1">
        <f t="array" aca="1" ref="B104" ca="1">IF(ISNUMBER(B103),IF(AND(B103&lt;INDIRECT($B$1&amp;"!$C$7"),H103&gt;0), B103+0.5,""),"")</f>
        <v/>
      </c>
      <c r="C104" s="91" t="str">
        <f t="shared" ca="1" si="3"/>
        <v/>
      </c>
      <c r="D104" s="91" t="str" cm="1">
        <f t="array" aca="1" ref="D104" ca="1">IF(AND(B104&lt;INDIRECT($B$1&amp;"!$C$7"),ISNUMBER(B104)),INDIRECT($B$1&amp;"!$C$16")*ERFC(0.5*C104*SQRT(INDIRECT($B$1&amp;"!$F$10")/(INDIRECT($B$1&amp;"!$F$9")*INDIRECT($B$1&amp;"!$C$20")*B104))),"")</f>
        <v/>
      </c>
      <c r="E104" s="91" t="e" cm="1">
        <f t="array" aca="1" ref="E104" ca="1">(INDIRECT($B$1&amp;"!$F$15") -D104)/C104</f>
        <v>#VALUE!</v>
      </c>
      <c r="F104" s="91" t="str" cm="1">
        <f t="array" aca="1" ref="F104" ca="1">IF(ISNUMBER(E104),E104*INDIRECT($B$1&amp;"!$F$9")/$G$3,"")</f>
        <v/>
      </c>
      <c r="G104" s="91" t="str">
        <f t="shared" ca="1" si="4"/>
        <v/>
      </c>
      <c r="H104" s="91" t="str" cm="1">
        <f t="array" aca="1" ref="H104" ca="1">IF(B104&lt;INDIRECT($B$1&amp;"!$C$7"),H103-G104,"")</f>
        <v/>
      </c>
      <c r="I104" s="87"/>
      <c r="J104" s="87"/>
      <c r="R104" s="87"/>
      <c r="S104" s="87"/>
      <c r="T104" s="87"/>
      <c r="U104" s="87"/>
      <c r="V104" s="87"/>
    </row>
    <row r="105" spans="2:22" x14ac:dyDescent="0.25">
      <c r="B105" s="91" t="str" cm="1">
        <f t="array" aca="1" ref="B105" ca="1">IF(ISNUMBER(B104),IF(AND(B104&lt;INDIRECT($B$1&amp;"!$C$7"),H104&gt;0), B104+0.5,""),"")</f>
        <v/>
      </c>
      <c r="C105" s="91" t="str">
        <f t="shared" ca="1" si="3"/>
        <v/>
      </c>
      <c r="D105" s="91" t="str" cm="1">
        <f t="array" aca="1" ref="D105" ca="1">IF(AND(B105&lt;INDIRECT($B$1&amp;"!$C$7"),ISNUMBER(B105)),INDIRECT($B$1&amp;"!$C$16")*ERFC(0.5*C105*SQRT(INDIRECT($B$1&amp;"!$F$10")/(INDIRECT($B$1&amp;"!$F$9")*INDIRECT($B$1&amp;"!$C$20")*B105))),"")</f>
        <v/>
      </c>
      <c r="E105" s="91" t="e" cm="1">
        <f t="array" aca="1" ref="E105" ca="1">(INDIRECT($B$1&amp;"!$F$15") -D105)/C105</f>
        <v>#VALUE!</v>
      </c>
      <c r="F105" s="91" t="str" cm="1">
        <f t="array" aca="1" ref="F105" ca="1">IF(ISNUMBER(E105),E105*INDIRECT($B$1&amp;"!$F$9")/$G$3,"")</f>
        <v/>
      </c>
      <c r="G105" s="91" t="str">
        <f t="shared" ca="1" si="4"/>
        <v/>
      </c>
      <c r="H105" s="91" t="str" cm="1">
        <f t="array" aca="1" ref="H105" ca="1">IF(B105&lt;INDIRECT($B$1&amp;"!$C$7"),H104-G105,"")</f>
        <v/>
      </c>
      <c r="I105" s="87"/>
      <c r="J105" s="87"/>
      <c r="R105" s="87"/>
      <c r="S105" s="87"/>
      <c r="T105" s="87"/>
      <c r="U105" s="87"/>
      <c r="V105" s="87"/>
    </row>
    <row r="106" spans="2:22" x14ac:dyDescent="0.25">
      <c r="B106" s="91" t="str" cm="1">
        <f t="array" aca="1" ref="B106" ca="1">IF(ISNUMBER(B105),IF(AND(B105&lt;INDIRECT($B$1&amp;"!$C$7"),H105&gt;0), B105+0.5,""),"")</f>
        <v/>
      </c>
      <c r="C106" s="91" t="str">
        <f t="shared" ca="1" si="3"/>
        <v/>
      </c>
      <c r="D106" s="91" t="str" cm="1">
        <f t="array" aca="1" ref="D106" ca="1">IF(AND(B106&lt;INDIRECT($B$1&amp;"!$C$7"),ISNUMBER(B106)),INDIRECT($B$1&amp;"!$C$16")*ERFC(0.5*C106*SQRT(INDIRECT($B$1&amp;"!$F$10")/(INDIRECT($B$1&amp;"!$F$9")*INDIRECT($B$1&amp;"!$C$20")*B106))),"")</f>
        <v/>
      </c>
      <c r="E106" s="91" t="e" cm="1">
        <f t="array" aca="1" ref="E106" ca="1">(INDIRECT($B$1&amp;"!$F$15") -D106)/C106</f>
        <v>#VALUE!</v>
      </c>
      <c r="F106" s="91" t="str" cm="1">
        <f t="array" aca="1" ref="F106" ca="1">IF(ISNUMBER(E106),E106*INDIRECT($B$1&amp;"!$F$9")/$G$3,"")</f>
        <v/>
      </c>
      <c r="G106" s="91" t="str">
        <f t="shared" ca="1" si="4"/>
        <v/>
      </c>
      <c r="H106" s="91" t="str" cm="1">
        <f t="array" aca="1" ref="H106" ca="1">IF(B106&lt;INDIRECT($B$1&amp;"!$C$7"),H105-G106,"")</f>
        <v/>
      </c>
      <c r="I106" s="87"/>
      <c r="J106" s="87"/>
      <c r="R106" s="87"/>
      <c r="S106" s="87"/>
      <c r="T106" s="87"/>
      <c r="U106" s="87"/>
      <c r="V106" s="87"/>
    </row>
    <row r="107" spans="2:22" x14ac:dyDescent="0.25">
      <c r="B107" s="91" t="str" cm="1">
        <f t="array" aca="1" ref="B107" ca="1">IF(ISNUMBER(B106),IF(AND(B106&lt;INDIRECT($B$1&amp;"!$C$7"),H106&gt;0), B106+0.5,""),"")</f>
        <v/>
      </c>
      <c r="C107" s="91" t="str">
        <f t="shared" ca="1" si="3"/>
        <v/>
      </c>
      <c r="D107" s="91" t="str" cm="1">
        <f t="array" aca="1" ref="D107" ca="1">IF(AND(B107&lt;INDIRECT($B$1&amp;"!$C$7"),ISNUMBER(B107)),INDIRECT($B$1&amp;"!$C$16")*ERFC(0.5*C107*SQRT(INDIRECT($B$1&amp;"!$F$10")/(INDIRECT($B$1&amp;"!$F$9")*INDIRECT($B$1&amp;"!$C$20")*B107))),"")</f>
        <v/>
      </c>
      <c r="E107" s="91" t="e" cm="1">
        <f t="array" aca="1" ref="E107" ca="1">(INDIRECT($B$1&amp;"!$F$15") -D107)/C107</f>
        <v>#VALUE!</v>
      </c>
      <c r="F107" s="91" t="str" cm="1">
        <f t="array" aca="1" ref="F107" ca="1">IF(ISNUMBER(E107),E107*INDIRECT($B$1&amp;"!$F$9")/$G$3,"")</f>
        <v/>
      </c>
      <c r="G107" s="91" t="str">
        <f t="shared" ca="1" si="4"/>
        <v/>
      </c>
      <c r="H107" s="91" t="str" cm="1">
        <f t="array" aca="1" ref="H107" ca="1">IF(B107&lt;INDIRECT($B$1&amp;"!$C$7"),H106-G107,"")</f>
        <v/>
      </c>
      <c r="I107" s="87"/>
      <c r="J107" s="87"/>
      <c r="R107" s="87"/>
      <c r="S107" s="87"/>
      <c r="T107" s="87"/>
      <c r="U107" s="87"/>
      <c r="V107" s="87"/>
    </row>
    <row r="108" spans="2:22" x14ac:dyDescent="0.25">
      <c r="B108" s="91" t="str" cm="1">
        <f t="array" aca="1" ref="B108" ca="1">IF(ISNUMBER(B107),IF(AND(B107&lt;INDIRECT($B$1&amp;"!$C$7"),H107&gt;0), B107+0.5,""),"")</f>
        <v/>
      </c>
      <c r="C108" s="91" t="str">
        <f t="shared" ca="1" si="3"/>
        <v/>
      </c>
      <c r="D108" s="91" t="str" cm="1">
        <f t="array" aca="1" ref="D108" ca="1">IF(AND(B108&lt;INDIRECT($B$1&amp;"!$C$7"),ISNUMBER(B108)),INDIRECT($B$1&amp;"!$C$16")*ERFC(0.5*C108*SQRT(INDIRECT($B$1&amp;"!$F$10")/(INDIRECT($B$1&amp;"!$F$9")*INDIRECT($B$1&amp;"!$C$20")*B108))),"")</f>
        <v/>
      </c>
      <c r="E108" s="91" t="e" cm="1">
        <f t="array" aca="1" ref="E108" ca="1">(INDIRECT($B$1&amp;"!$F$15") -D108)/C108</f>
        <v>#VALUE!</v>
      </c>
      <c r="F108" s="91" t="str" cm="1">
        <f t="array" aca="1" ref="F108" ca="1">IF(ISNUMBER(E108),E108*INDIRECT($B$1&amp;"!$F$9")/$G$3,"")</f>
        <v/>
      </c>
      <c r="G108" s="91" t="str">
        <f t="shared" ca="1" si="4"/>
        <v/>
      </c>
      <c r="H108" s="91" t="str" cm="1">
        <f t="array" aca="1" ref="H108" ca="1">IF(B108&lt;INDIRECT($B$1&amp;"!$C$7"),H107-G108,"")</f>
        <v/>
      </c>
      <c r="I108" s="87"/>
      <c r="J108" s="87"/>
      <c r="R108" s="87"/>
      <c r="S108" s="87"/>
      <c r="T108" s="87"/>
      <c r="U108" s="87"/>
      <c r="V108" s="87"/>
    </row>
    <row r="109" spans="2:22" x14ac:dyDescent="0.25">
      <c r="B109" s="91" t="str" cm="1">
        <f t="array" aca="1" ref="B109" ca="1">IF(ISNUMBER(B108),IF(AND(B108&lt;INDIRECT($B$1&amp;"!$C$7"),H108&gt;0), B108+0.5,""),"")</f>
        <v/>
      </c>
      <c r="C109" s="91" t="str">
        <f t="shared" ca="1" si="3"/>
        <v/>
      </c>
      <c r="D109" s="91" t="str" cm="1">
        <f t="array" aca="1" ref="D109" ca="1">IF(AND(B109&lt;INDIRECT($B$1&amp;"!$C$7"),ISNUMBER(B109)),INDIRECT($B$1&amp;"!$C$16")*ERFC(0.5*C109*SQRT(INDIRECT($B$1&amp;"!$F$10")/(INDIRECT($B$1&amp;"!$F$9")*INDIRECT($B$1&amp;"!$C$20")*B109))),"")</f>
        <v/>
      </c>
      <c r="E109" s="91" t="e" cm="1">
        <f t="array" aca="1" ref="E109" ca="1">(INDIRECT($B$1&amp;"!$F$15") -D109)/C109</f>
        <v>#VALUE!</v>
      </c>
      <c r="F109" s="91" t="str" cm="1">
        <f t="array" aca="1" ref="F109" ca="1">IF(ISNUMBER(E109),E109*INDIRECT($B$1&amp;"!$F$9")/$G$3,"")</f>
        <v/>
      </c>
      <c r="G109" s="91" t="str">
        <f t="shared" ca="1" si="4"/>
        <v/>
      </c>
      <c r="H109" s="91" t="str" cm="1">
        <f t="array" aca="1" ref="H109" ca="1">IF(B109&lt;INDIRECT($B$1&amp;"!$C$7"),H108-G109,"")</f>
        <v/>
      </c>
      <c r="I109" s="87"/>
      <c r="J109" s="87"/>
      <c r="R109" s="87"/>
      <c r="S109" s="87"/>
      <c r="T109" s="87"/>
      <c r="U109" s="87"/>
      <c r="V109" s="87"/>
    </row>
    <row r="110" spans="2:22" x14ac:dyDescent="0.25">
      <c r="B110" s="91" t="str" cm="1">
        <f t="array" aca="1" ref="B110" ca="1">IF(ISNUMBER(B109),IF(AND(B109&lt;INDIRECT($B$1&amp;"!$C$7"),H109&gt;0), B109+0.5,""),"")</f>
        <v/>
      </c>
      <c r="C110" s="91" t="str">
        <f t="shared" ca="1" si="3"/>
        <v/>
      </c>
      <c r="D110" s="91" t="str" cm="1">
        <f t="array" aca="1" ref="D110" ca="1">IF(AND(B110&lt;INDIRECT($B$1&amp;"!$C$7"),ISNUMBER(B110)),INDIRECT($B$1&amp;"!$C$16")*ERFC(0.5*C110*SQRT(INDIRECT($B$1&amp;"!$F$10")/(INDIRECT($B$1&amp;"!$F$9")*INDIRECT($B$1&amp;"!$C$20")*B110))),"")</f>
        <v/>
      </c>
      <c r="E110" s="91" t="e" cm="1">
        <f t="array" aca="1" ref="E110" ca="1">(INDIRECT($B$1&amp;"!$F$15") -D110)/C110</f>
        <v>#VALUE!</v>
      </c>
      <c r="F110" s="91" t="str" cm="1">
        <f t="array" aca="1" ref="F110" ca="1">IF(ISNUMBER(E110),E110*INDIRECT($B$1&amp;"!$F$9")/$G$3,"")</f>
        <v/>
      </c>
      <c r="G110" s="91" t="str">
        <f t="shared" ca="1" si="4"/>
        <v/>
      </c>
      <c r="H110" s="91" t="str" cm="1">
        <f t="array" aca="1" ref="H110" ca="1">IF(B110&lt;INDIRECT($B$1&amp;"!$C$7"),H109-G110,"")</f>
        <v/>
      </c>
      <c r="I110" s="87"/>
      <c r="J110" s="87"/>
      <c r="R110" s="87"/>
      <c r="S110" s="87"/>
      <c r="T110" s="87"/>
      <c r="U110" s="87"/>
      <c r="V110" s="87"/>
    </row>
    <row r="111" spans="2:22" x14ac:dyDescent="0.25">
      <c r="B111" s="91" t="str" cm="1">
        <f t="array" aca="1" ref="B111" ca="1">IF(ISNUMBER(B110),IF(AND(B110&lt;INDIRECT($B$1&amp;"!$C$7"),H110&gt;0), B110+0.5,""),"")</f>
        <v/>
      </c>
      <c r="C111" s="91" t="str">
        <f t="shared" ca="1" si="3"/>
        <v/>
      </c>
      <c r="D111" s="91" t="str" cm="1">
        <f t="array" aca="1" ref="D111" ca="1">IF(AND(B111&lt;INDIRECT($B$1&amp;"!$C$7"),ISNUMBER(B111)),INDIRECT($B$1&amp;"!$C$16")*ERFC(0.5*C111*SQRT(INDIRECT($B$1&amp;"!$F$10")/(INDIRECT($B$1&amp;"!$F$9")*INDIRECT($B$1&amp;"!$C$20")*B111))),"")</f>
        <v/>
      </c>
      <c r="E111" s="91" t="e" cm="1">
        <f t="array" aca="1" ref="E111" ca="1">(INDIRECT($B$1&amp;"!$F$15") -D111)/C111</f>
        <v>#VALUE!</v>
      </c>
      <c r="F111" s="91" t="str" cm="1">
        <f t="array" aca="1" ref="F111" ca="1">IF(ISNUMBER(E111),E111*INDIRECT($B$1&amp;"!$F$9")/$G$3,"")</f>
        <v/>
      </c>
      <c r="G111" s="91" t="str">
        <f t="shared" ca="1" si="4"/>
        <v/>
      </c>
      <c r="H111" s="91" t="str" cm="1">
        <f t="array" aca="1" ref="H111" ca="1">IF(B111&lt;INDIRECT($B$1&amp;"!$C$7"),H110-G111,"")</f>
        <v/>
      </c>
      <c r="I111" s="87"/>
      <c r="J111" s="87"/>
      <c r="R111" s="87"/>
      <c r="S111" s="87"/>
      <c r="T111" s="87"/>
      <c r="U111" s="87"/>
      <c r="V111" s="87"/>
    </row>
    <row r="112" spans="2:22" x14ac:dyDescent="0.25">
      <c r="B112" s="91" t="str" cm="1">
        <f t="array" aca="1" ref="B112" ca="1">IF(ISNUMBER(B111),IF(AND(B111&lt;INDIRECT($B$1&amp;"!$C$7"),H111&gt;0), B111+0.5,""),"")</f>
        <v/>
      </c>
      <c r="C112" s="91" t="str">
        <f t="shared" ca="1" si="3"/>
        <v/>
      </c>
      <c r="D112" s="91" t="str" cm="1">
        <f t="array" aca="1" ref="D112" ca="1">IF(AND(B112&lt;INDIRECT($B$1&amp;"!$C$7"),ISNUMBER(B112)),INDIRECT($B$1&amp;"!$C$16")*ERFC(0.5*C112*SQRT(INDIRECT($B$1&amp;"!$F$10")/(INDIRECT($B$1&amp;"!$F$9")*INDIRECT($B$1&amp;"!$C$20")*B112))),"")</f>
        <v/>
      </c>
      <c r="E112" s="91" t="e" cm="1">
        <f t="array" aca="1" ref="E112" ca="1">(INDIRECT($B$1&amp;"!$F$15") -D112)/C112</f>
        <v>#VALUE!</v>
      </c>
      <c r="F112" s="91" t="str" cm="1">
        <f t="array" aca="1" ref="F112" ca="1">IF(ISNUMBER(E112),E112*INDIRECT($B$1&amp;"!$F$9")/$G$3,"")</f>
        <v/>
      </c>
      <c r="G112" s="91" t="str">
        <f t="shared" ca="1" si="4"/>
        <v/>
      </c>
      <c r="H112" s="91" t="str" cm="1">
        <f t="array" aca="1" ref="H112" ca="1">IF(B112&lt;INDIRECT($B$1&amp;"!$C$7"),H111-G112,"")</f>
        <v/>
      </c>
      <c r="I112" s="87"/>
      <c r="J112" s="87"/>
      <c r="R112" s="87"/>
      <c r="S112" s="87"/>
      <c r="T112" s="87"/>
      <c r="U112" s="87"/>
      <c r="V112" s="87"/>
    </row>
    <row r="113" spans="2:22" x14ac:dyDescent="0.25">
      <c r="B113" s="91" t="str" cm="1">
        <f t="array" aca="1" ref="B113" ca="1">IF(ISNUMBER(B112),IF(AND(B112&lt;INDIRECT($B$1&amp;"!$C$7"),H112&gt;0), B112+0.5,""),"")</f>
        <v/>
      </c>
      <c r="C113" s="91" t="str">
        <f t="shared" ref="C113:C176" ca="1" si="5">IF(ISNUMBER(B113),H112,"")</f>
        <v/>
      </c>
      <c r="D113" s="91" t="str" cm="1">
        <f t="array" aca="1" ref="D113" ca="1">IF(AND(B113&lt;INDIRECT($B$1&amp;"!$C$7"),ISNUMBER(B113)),INDIRECT($B$1&amp;"!$C$16")*ERFC(0.5*C113*SQRT(INDIRECT($B$1&amp;"!$F$10")/(INDIRECT($B$1&amp;"!$F$9")*INDIRECT($B$1&amp;"!$C$20")*B113))),"")</f>
        <v/>
      </c>
      <c r="E113" s="91" t="e" cm="1">
        <f t="array" aca="1" ref="E113" ca="1">(INDIRECT($B$1&amp;"!$F$15") -D113)/C113</f>
        <v>#VALUE!</v>
      </c>
      <c r="F113" s="91" t="str" cm="1">
        <f t="array" aca="1" ref="F113" ca="1">IF(ISNUMBER(E113),E113*INDIRECT($B$1&amp;"!$F$9")/$G$3,"")</f>
        <v/>
      </c>
      <c r="G113" s="91" t="str">
        <f t="shared" ref="G113:G176" ca="1" si="6">IF(ISNUMBER(F113),F113*ABS(B112-B113)/$I$3,"")</f>
        <v/>
      </c>
      <c r="H113" s="91" t="str" cm="1">
        <f t="array" aca="1" ref="H113" ca="1">IF(B113&lt;INDIRECT($B$1&amp;"!$C$7"),H112-G113,"")</f>
        <v/>
      </c>
      <c r="I113" s="87"/>
      <c r="J113" s="87"/>
      <c r="R113" s="87"/>
      <c r="S113" s="87"/>
      <c r="T113" s="87"/>
      <c r="U113" s="87"/>
      <c r="V113" s="87"/>
    </row>
    <row r="114" spans="2:22" x14ac:dyDescent="0.25">
      <c r="B114" s="91" t="str" cm="1">
        <f t="array" aca="1" ref="B114" ca="1">IF(ISNUMBER(B113),IF(AND(B113&lt;INDIRECT($B$1&amp;"!$C$7"),H113&gt;0), B113+0.5,""),"")</f>
        <v/>
      </c>
      <c r="C114" s="91" t="str">
        <f t="shared" ca="1" si="5"/>
        <v/>
      </c>
      <c r="D114" s="91" t="str" cm="1">
        <f t="array" aca="1" ref="D114" ca="1">IF(AND(B114&lt;INDIRECT($B$1&amp;"!$C$7"),ISNUMBER(B114)),INDIRECT($B$1&amp;"!$C$16")*ERFC(0.5*C114*SQRT(INDIRECT($B$1&amp;"!$F$10")/(INDIRECT($B$1&amp;"!$F$9")*INDIRECT($B$1&amp;"!$C$20")*B114))),"")</f>
        <v/>
      </c>
      <c r="E114" s="91" t="e" cm="1">
        <f t="array" aca="1" ref="E114" ca="1">(INDIRECT($B$1&amp;"!$F$15") -D114)/C114</f>
        <v>#VALUE!</v>
      </c>
      <c r="F114" s="91" t="str" cm="1">
        <f t="array" aca="1" ref="F114" ca="1">IF(ISNUMBER(E114),E114*INDIRECT($B$1&amp;"!$F$9")/$G$3,"")</f>
        <v/>
      </c>
      <c r="G114" s="91" t="str">
        <f t="shared" ca="1" si="6"/>
        <v/>
      </c>
      <c r="H114" s="91" t="str" cm="1">
        <f t="array" aca="1" ref="H114" ca="1">IF(B114&lt;INDIRECT($B$1&amp;"!$C$7"),H113-G114,"")</f>
        <v/>
      </c>
      <c r="I114" s="87"/>
      <c r="J114" s="87"/>
      <c r="R114" s="87"/>
      <c r="S114" s="87"/>
      <c r="T114" s="87"/>
      <c r="U114" s="87"/>
      <c r="V114" s="87"/>
    </row>
    <row r="115" spans="2:22" x14ac:dyDescent="0.25">
      <c r="B115" s="91" t="str" cm="1">
        <f t="array" aca="1" ref="B115" ca="1">IF(ISNUMBER(B114),IF(AND(B114&lt;INDIRECT($B$1&amp;"!$C$7"),H114&gt;0), B114+0.5,""),"")</f>
        <v/>
      </c>
      <c r="C115" s="91" t="str">
        <f t="shared" ca="1" si="5"/>
        <v/>
      </c>
      <c r="D115" s="91" t="str" cm="1">
        <f t="array" aca="1" ref="D115" ca="1">IF(AND(B115&lt;INDIRECT($B$1&amp;"!$C$7"),ISNUMBER(B115)),INDIRECT($B$1&amp;"!$C$16")*ERFC(0.5*C115*SQRT(INDIRECT($B$1&amp;"!$F$10")/(INDIRECT($B$1&amp;"!$F$9")*INDIRECT($B$1&amp;"!$C$20")*B115))),"")</f>
        <v/>
      </c>
      <c r="E115" s="91" t="e" cm="1">
        <f t="array" aca="1" ref="E115" ca="1">(INDIRECT($B$1&amp;"!$F$15") -D115)/C115</f>
        <v>#VALUE!</v>
      </c>
      <c r="F115" s="91" t="str" cm="1">
        <f t="array" aca="1" ref="F115" ca="1">IF(ISNUMBER(E115),E115*INDIRECT($B$1&amp;"!$F$9")/$G$3,"")</f>
        <v/>
      </c>
      <c r="G115" s="91" t="str">
        <f t="shared" ca="1" si="6"/>
        <v/>
      </c>
      <c r="H115" s="91" t="str" cm="1">
        <f t="array" aca="1" ref="H115" ca="1">IF(B115&lt;INDIRECT($B$1&amp;"!$C$7"),H114-G115,"")</f>
        <v/>
      </c>
      <c r="I115" s="87"/>
      <c r="J115" s="87"/>
      <c r="R115" s="87"/>
      <c r="S115" s="87"/>
      <c r="T115" s="87"/>
      <c r="U115" s="87"/>
      <c r="V115" s="87"/>
    </row>
    <row r="116" spans="2:22" x14ac:dyDescent="0.25">
      <c r="B116" s="91" t="str" cm="1">
        <f t="array" aca="1" ref="B116" ca="1">IF(ISNUMBER(B115),IF(AND(B115&lt;INDIRECT($B$1&amp;"!$C$7"),H115&gt;0), B115+0.5,""),"")</f>
        <v/>
      </c>
      <c r="C116" s="91" t="str">
        <f t="shared" ca="1" si="5"/>
        <v/>
      </c>
      <c r="D116" s="91" t="str" cm="1">
        <f t="array" aca="1" ref="D116" ca="1">IF(AND(B116&lt;INDIRECT($B$1&amp;"!$C$7"),ISNUMBER(B116)),INDIRECT($B$1&amp;"!$C$16")*ERFC(0.5*C116*SQRT(INDIRECT($B$1&amp;"!$F$10")/(INDIRECT($B$1&amp;"!$F$9")*INDIRECT($B$1&amp;"!$C$20")*B116))),"")</f>
        <v/>
      </c>
      <c r="E116" s="91" t="e" cm="1">
        <f t="array" aca="1" ref="E116" ca="1">(INDIRECT($B$1&amp;"!$F$15") -D116)/C116</f>
        <v>#VALUE!</v>
      </c>
      <c r="F116" s="91" t="str" cm="1">
        <f t="array" aca="1" ref="F116" ca="1">IF(ISNUMBER(E116),E116*INDIRECT($B$1&amp;"!$F$9")/$G$3,"")</f>
        <v/>
      </c>
      <c r="G116" s="91" t="str">
        <f t="shared" ca="1" si="6"/>
        <v/>
      </c>
      <c r="H116" s="91" t="str" cm="1">
        <f t="array" aca="1" ref="H116" ca="1">IF(B116&lt;INDIRECT($B$1&amp;"!$C$7"),H115-G116,"")</f>
        <v/>
      </c>
      <c r="I116" s="87"/>
      <c r="J116" s="87"/>
      <c r="R116" s="87"/>
      <c r="S116" s="87"/>
      <c r="T116" s="87"/>
      <c r="U116" s="87"/>
      <c r="V116" s="87"/>
    </row>
    <row r="117" spans="2:22" x14ac:dyDescent="0.25">
      <c r="B117" s="91" t="str" cm="1">
        <f t="array" aca="1" ref="B117" ca="1">IF(ISNUMBER(B116),IF(AND(B116&lt;INDIRECT($B$1&amp;"!$C$7"),H116&gt;0), B116+0.5,""),"")</f>
        <v/>
      </c>
      <c r="C117" s="91" t="str">
        <f t="shared" ca="1" si="5"/>
        <v/>
      </c>
      <c r="D117" s="91" t="str" cm="1">
        <f t="array" aca="1" ref="D117" ca="1">IF(AND(B117&lt;INDIRECT($B$1&amp;"!$C$7"),ISNUMBER(B117)),INDIRECT($B$1&amp;"!$C$16")*ERFC(0.5*C117*SQRT(INDIRECT($B$1&amp;"!$F$10")/(INDIRECT($B$1&amp;"!$F$9")*INDIRECT($B$1&amp;"!$C$20")*B117))),"")</f>
        <v/>
      </c>
      <c r="E117" s="91" t="e" cm="1">
        <f t="array" aca="1" ref="E117" ca="1">(INDIRECT($B$1&amp;"!$F$15") -D117)/C117</f>
        <v>#VALUE!</v>
      </c>
      <c r="F117" s="91" t="str" cm="1">
        <f t="array" aca="1" ref="F117" ca="1">IF(ISNUMBER(E117),E117*INDIRECT($B$1&amp;"!$F$9")/$G$3,"")</f>
        <v/>
      </c>
      <c r="G117" s="91" t="str">
        <f t="shared" ca="1" si="6"/>
        <v/>
      </c>
      <c r="H117" s="91" t="str" cm="1">
        <f t="array" aca="1" ref="H117" ca="1">IF(B117&lt;INDIRECT($B$1&amp;"!$C$7"),H116-G117,"")</f>
        <v/>
      </c>
      <c r="I117" s="87"/>
      <c r="J117" s="87"/>
      <c r="R117" s="87"/>
      <c r="S117" s="87"/>
      <c r="T117" s="87"/>
      <c r="U117" s="87"/>
      <c r="V117" s="87"/>
    </row>
    <row r="118" spans="2:22" x14ac:dyDescent="0.25">
      <c r="B118" s="91" t="str" cm="1">
        <f t="array" aca="1" ref="B118" ca="1">IF(ISNUMBER(B117),IF(AND(B117&lt;INDIRECT($B$1&amp;"!$C$7"),H117&gt;0), B117+0.5,""),"")</f>
        <v/>
      </c>
      <c r="C118" s="91" t="str">
        <f t="shared" ca="1" si="5"/>
        <v/>
      </c>
      <c r="D118" s="91" t="str" cm="1">
        <f t="array" aca="1" ref="D118" ca="1">IF(AND(B118&lt;INDIRECT($B$1&amp;"!$C$7"),ISNUMBER(B118)),INDIRECT($B$1&amp;"!$C$16")*ERFC(0.5*C118*SQRT(INDIRECT($B$1&amp;"!$F$10")/(INDIRECT($B$1&amp;"!$F$9")*INDIRECT($B$1&amp;"!$C$20")*B118))),"")</f>
        <v/>
      </c>
      <c r="E118" s="91" t="e" cm="1">
        <f t="array" aca="1" ref="E118" ca="1">(INDIRECT($B$1&amp;"!$F$15") -D118)/C118</f>
        <v>#VALUE!</v>
      </c>
      <c r="F118" s="91" t="str" cm="1">
        <f t="array" aca="1" ref="F118" ca="1">IF(ISNUMBER(E118),E118*INDIRECT($B$1&amp;"!$F$9")/$G$3,"")</f>
        <v/>
      </c>
      <c r="G118" s="91" t="str">
        <f t="shared" ca="1" si="6"/>
        <v/>
      </c>
      <c r="H118" s="91" t="str" cm="1">
        <f t="array" aca="1" ref="H118" ca="1">IF(B118&lt;INDIRECT($B$1&amp;"!$C$7"),H117-G118,"")</f>
        <v/>
      </c>
      <c r="I118" s="87"/>
      <c r="J118" s="87"/>
      <c r="R118" s="87"/>
      <c r="S118" s="87"/>
      <c r="T118" s="87"/>
      <c r="U118" s="87"/>
      <c r="V118" s="87"/>
    </row>
    <row r="119" spans="2:22" x14ac:dyDescent="0.25">
      <c r="B119" s="91" t="str" cm="1">
        <f t="array" aca="1" ref="B119" ca="1">IF(ISNUMBER(B118),IF(AND(B118&lt;INDIRECT($B$1&amp;"!$C$7"),H118&gt;0), B118+0.5,""),"")</f>
        <v/>
      </c>
      <c r="C119" s="91" t="str">
        <f t="shared" ca="1" si="5"/>
        <v/>
      </c>
      <c r="D119" s="91" t="str" cm="1">
        <f t="array" aca="1" ref="D119" ca="1">IF(AND(B119&lt;INDIRECT($B$1&amp;"!$C$7"),ISNUMBER(B119)),INDIRECT($B$1&amp;"!$C$16")*ERFC(0.5*C119*SQRT(INDIRECT($B$1&amp;"!$F$10")/(INDIRECT($B$1&amp;"!$F$9")*INDIRECT($B$1&amp;"!$C$20")*B119))),"")</f>
        <v/>
      </c>
      <c r="E119" s="91" t="e" cm="1">
        <f t="array" aca="1" ref="E119" ca="1">(INDIRECT($B$1&amp;"!$F$15") -D119)/C119</f>
        <v>#VALUE!</v>
      </c>
      <c r="F119" s="91" t="str" cm="1">
        <f t="array" aca="1" ref="F119" ca="1">IF(ISNUMBER(E119),E119*INDIRECT($B$1&amp;"!$F$9")/$G$3,"")</f>
        <v/>
      </c>
      <c r="G119" s="91" t="str">
        <f t="shared" ca="1" si="6"/>
        <v/>
      </c>
      <c r="H119" s="91" t="str" cm="1">
        <f t="array" aca="1" ref="H119" ca="1">IF(B119&lt;INDIRECT($B$1&amp;"!$C$7"),H118-G119,"")</f>
        <v/>
      </c>
      <c r="I119" s="87"/>
      <c r="J119" s="87"/>
      <c r="R119" s="87"/>
      <c r="S119" s="87"/>
      <c r="T119" s="87"/>
      <c r="U119" s="87"/>
      <c r="V119" s="87"/>
    </row>
    <row r="120" spans="2:22" x14ac:dyDescent="0.25">
      <c r="B120" s="91" t="str" cm="1">
        <f t="array" aca="1" ref="B120" ca="1">IF(ISNUMBER(B119),IF(AND(B119&lt;INDIRECT($B$1&amp;"!$C$7"),H119&gt;0), B119+0.5,""),"")</f>
        <v/>
      </c>
      <c r="C120" s="91" t="str">
        <f t="shared" ca="1" si="5"/>
        <v/>
      </c>
      <c r="D120" s="91" t="str" cm="1">
        <f t="array" aca="1" ref="D120" ca="1">IF(AND(B120&lt;INDIRECT($B$1&amp;"!$C$7"),ISNUMBER(B120)),INDIRECT($B$1&amp;"!$C$16")*ERFC(0.5*C120*SQRT(INDIRECT($B$1&amp;"!$F$10")/(INDIRECT($B$1&amp;"!$F$9")*INDIRECT($B$1&amp;"!$C$20")*B120))),"")</f>
        <v/>
      </c>
      <c r="E120" s="91" t="e" cm="1">
        <f t="array" aca="1" ref="E120" ca="1">(INDIRECT($B$1&amp;"!$F$15") -D120)/C120</f>
        <v>#VALUE!</v>
      </c>
      <c r="F120" s="91" t="str" cm="1">
        <f t="array" aca="1" ref="F120" ca="1">IF(ISNUMBER(E120),E120*INDIRECT($B$1&amp;"!$F$9")/$G$3,"")</f>
        <v/>
      </c>
      <c r="G120" s="91" t="str">
        <f t="shared" ca="1" si="6"/>
        <v/>
      </c>
      <c r="H120" s="91" t="str" cm="1">
        <f t="array" aca="1" ref="H120" ca="1">IF(B120&lt;INDIRECT($B$1&amp;"!$C$7"),H119-G120,"")</f>
        <v/>
      </c>
      <c r="I120" s="87"/>
      <c r="J120" s="87"/>
      <c r="R120" s="87"/>
      <c r="S120" s="87"/>
      <c r="T120" s="87"/>
      <c r="U120" s="87"/>
      <c r="V120" s="87"/>
    </row>
    <row r="121" spans="2:22" x14ac:dyDescent="0.25">
      <c r="B121" s="91" t="str" cm="1">
        <f t="array" aca="1" ref="B121" ca="1">IF(ISNUMBER(B120),IF(AND(B120&lt;INDIRECT($B$1&amp;"!$C$7"),H120&gt;0), B120+0.5,""),"")</f>
        <v/>
      </c>
      <c r="C121" s="91" t="str">
        <f t="shared" ca="1" si="5"/>
        <v/>
      </c>
      <c r="D121" s="91" t="str" cm="1">
        <f t="array" aca="1" ref="D121" ca="1">IF(AND(B121&lt;INDIRECT($B$1&amp;"!$C$7"),ISNUMBER(B121)),INDIRECT($B$1&amp;"!$C$16")*ERFC(0.5*C121*SQRT(INDIRECT($B$1&amp;"!$F$10")/(INDIRECT($B$1&amp;"!$F$9")*INDIRECT($B$1&amp;"!$C$20")*B121))),"")</f>
        <v/>
      </c>
      <c r="E121" s="91" t="e" cm="1">
        <f t="array" aca="1" ref="E121" ca="1">(INDIRECT($B$1&amp;"!$F$15") -D121)/C121</f>
        <v>#VALUE!</v>
      </c>
      <c r="F121" s="91" t="str" cm="1">
        <f t="array" aca="1" ref="F121" ca="1">IF(ISNUMBER(E121),E121*INDIRECT($B$1&amp;"!$F$9")/$G$3,"")</f>
        <v/>
      </c>
      <c r="G121" s="91" t="str">
        <f t="shared" ca="1" si="6"/>
        <v/>
      </c>
      <c r="H121" s="91" t="str" cm="1">
        <f t="array" aca="1" ref="H121" ca="1">IF(B121&lt;INDIRECT($B$1&amp;"!$C$7"),H120-G121,"")</f>
        <v/>
      </c>
      <c r="I121" s="87"/>
      <c r="J121" s="87"/>
      <c r="R121" s="87"/>
      <c r="S121" s="87"/>
      <c r="T121" s="87"/>
      <c r="U121" s="87"/>
      <c r="V121" s="87"/>
    </row>
    <row r="122" spans="2:22" x14ac:dyDescent="0.25">
      <c r="B122" s="91" t="str" cm="1">
        <f t="array" aca="1" ref="B122" ca="1">IF(ISNUMBER(B121),IF(AND(B121&lt;INDIRECT($B$1&amp;"!$C$7"),H121&gt;0), B121+0.5,""),"")</f>
        <v/>
      </c>
      <c r="C122" s="91" t="str">
        <f t="shared" ca="1" si="5"/>
        <v/>
      </c>
      <c r="D122" s="91" t="str" cm="1">
        <f t="array" aca="1" ref="D122" ca="1">IF(AND(B122&lt;INDIRECT($B$1&amp;"!$C$7"),ISNUMBER(B122)),INDIRECT($B$1&amp;"!$C$16")*ERFC(0.5*C122*SQRT(INDIRECT($B$1&amp;"!$F$10")/(INDIRECT($B$1&amp;"!$F$9")*INDIRECT($B$1&amp;"!$C$20")*B122))),"")</f>
        <v/>
      </c>
      <c r="E122" s="91" t="e" cm="1">
        <f t="array" aca="1" ref="E122" ca="1">(INDIRECT($B$1&amp;"!$F$15") -D122)/C122</f>
        <v>#VALUE!</v>
      </c>
      <c r="F122" s="91" t="str" cm="1">
        <f t="array" aca="1" ref="F122" ca="1">IF(ISNUMBER(E122),E122*INDIRECT($B$1&amp;"!$F$9")/$G$3,"")</f>
        <v/>
      </c>
      <c r="G122" s="91" t="str">
        <f t="shared" ca="1" si="6"/>
        <v/>
      </c>
      <c r="H122" s="91" t="str" cm="1">
        <f t="array" aca="1" ref="H122" ca="1">IF(B122&lt;INDIRECT($B$1&amp;"!$C$7"),H121-G122,"")</f>
        <v/>
      </c>
      <c r="I122" s="87"/>
      <c r="J122" s="87"/>
      <c r="R122" s="87"/>
      <c r="S122" s="87"/>
      <c r="T122" s="87"/>
      <c r="U122" s="87"/>
      <c r="V122" s="87"/>
    </row>
    <row r="123" spans="2:22" x14ac:dyDescent="0.25">
      <c r="B123" s="91" t="str" cm="1">
        <f t="array" aca="1" ref="B123" ca="1">IF(ISNUMBER(B122),IF(AND(B122&lt;INDIRECT($B$1&amp;"!$C$7"),H122&gt;0), B122+0.5,""),"")</f>
        <v/>
      </c>
      <c r="C123" s="91" t="str">
        <f t="shared" ca="1" si="5"/>
        <v/>
      </c>
      <c r="D123" s="91" t="str" cm="1">
        <f t="array" aca="1" ref="D123" ca="1">IF(AND(B123&lt;INDIRECT($B$1&amp;"!$C$7"),ISNUMBER(B123)),INDIRECT($B$1&amp;"!$C$16")*ERFC(0.5*C123*SQRT(INDIRECT($B$1&amp;"!$F$10")/(INDIRECT($B$1&amp;"!$F$9")*INDIRECT($B$1&amp;"!$C$20")*B123))),"")</f>
        <v/>
      </c>
      <c r="E123" s="91" t="e" cm="1">
        <f t="array" aca="1" ref="E123" ca="1">(INDIRECT($B$1&amp;"!$F$15") -D123)/C123</f>
        <v>#VALUE!</v>
      </c>
      <c r="F123" s="91" t="str" cm="1">
        <f t="array" aca="1" ref="F123" ca="1">IF(ISNUMBER(E123),E123*INDIRECT($B$1&amp;"!$F$9")/$G$3,"")</f>
        <v/>
      </c>
      <c r="G123" s="91" t="str">
        <f t="shared" ca="1" si="6"/>
        <v/>
      </c>
      <c r="H123" s="91" t="str" cm="1">
        <f t="array" aca="1" ref="H123" ca="1">IF(B123&lt;INDIRECT($B$1&amp;"!$C$7"),H122-G123,"")</f>
        <v/>
      </c>
      <c r="I123" s="87"/>
      <c r="J123" s="87"/>
      <c r="R123" s="87"/>
      <c r="S123" s="87"/>
      <c r="T123" s="87"/>
      <c r="U123" s="87"/>
      <c r="V123" s="87"/>
    </row>
    <row r="124" spans="2:22" x14ac:dyDescent="0.25">
      <c r="B124" s="91" t="str" cm="1">
        <f t="array" aca="1" ref="B124" ca="1">IF(ISNUMBER(B123),IF(AND(B123&lt;INDIRECT($B$1&amp;"!$C$7"),H123&gt;0), B123+0.5,""),"")</f>
        <v/>
      </c>
      <c r="C124" s="91" t="str">
        <f t="shared" ca="1" si="5"/>
        <v/>
      </c>
      <c r="D124" s="91" t="str" cm="1">
        <f t="array" aca="1" ref="D124" ca="1">IF(AND(B124&lt;INDIRECT($B$1&amp;"!$C$7"),ISNUMBER(B124)),INDIRECT($B$1&amp;"!$C$16")*ERFC(0.5*C124*SQRT(INDIRECT($B$1&amp;"!$F$10")/(INDIRECT($B$1&amp;"!$F$9")*INDIRECT($B$1&amp;"!$C$20")*B124))),"")</f>
        <v/>
      </c>
      <c r="E124" s="91" t="e" cm="1">
        <f t="array" aca="1" ref="E124" ca="1">(INDIRECT($B$1&amp;"!$F$15") -D124)/C124</f>
        <v>#VALUE!</v>
      </c>
      <c r="F124" s="91" t="str" cm="1">
        <f t="array" aca="1" ref="F124" ca="1">IF(ISNUMBER(E124),E124*INDIRECT($B$1&amp;"!$F$9")/$G$3,"")</f>
        <v/>
      </c>
      <c r="G124" s="91" t="str">
        <f t="shared" ca="1" si="6"/>
        <v/>
      </c>
      <c r="H124" s="91" t="str" cm="1">
        <f t="array" aca="1" ref="H124" ca="1">IF(B124&lt;INDIRECT($B$1&amp;"!$C$7"),H123-G124,"")</f>
        <v/>
      </c>
      <c r="I124" s="87"/>
      <c r="J124" s="87"/>
      <c r="R124" s="87"/>
      <c r="S124" s="87"/>
      <c r="T124" s="87"/>
      <c r="U124" s="87"/>
      <c r="V124" s="87"/>
    </row>
    <row r="125" spans="2:22" x14ac:dyDescent="0.25">
      <c r="B125" s="91" t="str" cm="1">
        <f t="array" aca="1" ref="B125" ca="1">IF(ISNUMBER(B124),IF(AND(B124&lt;INDIRECT($B$1&amp;"!$C$7"),H124&gt;0), B124+0.5,""),"")</f>
        <v/>
      </c>
      <c r="C125" s="91" t="str">
        <f t="shared" ca="1" si="5"/>
        <v/>
      </c>
      <c r="D125" s="91" t="str" cm="1">
        <f t="array" aca="1" ref="D125" ca="1">IF(AND(B125&lt;INDIRECT($B$1&amp;"!$C$7"),ISNUMBER(B125)),INDIRECT($B$1&amp;"!$C$16")*ERFC(0.5*C125*SQRT(INDIRECT($B$1&amp;"!$F$10")/(INDIRECT($B$1&amp;"!$F$9")*INDIRECT($B$1&amp;"!$C$20")*B125))),"")</f>
        <v/>
      </c>
      <c r="E125" s="91" t="e" cm="1">
        <f t="array" aca="1" ref="E125" ca="1">(INDIRECT($B$1&amp;"!$F$15") -D125)/C125</f>
        <v>#VALUE!</v>
      </c>
      <c r="F125" s="91" t="str" cm="1">
        <f t="array" aca="1" ref="F125" ca="1">IF(ISNUMBER(E125),E125*INDIRECT($B$1&amp;"!$F$9")/$G$3,"")</f>
        <v/>
      </c>
      <c r="G125" s="91" t="str">
        <f t="shared" ca="1" si="6"/>
        <v/>
      </c>
      <c r="H125" s="91" t="str" cm="1">
        <f t="array" aca="1" ref="H125" ca="1">IF(B125&lt;INDIRECT($B$1&amp;"!$C$7"),H124-G125,"")</f>
        <v/>
      </c>
      <c r="I125" s="87"/>
      <c r="J125" s="87"/>
      <c r="R125" s="87"/>
      <c r="S125" s="87"/>
      <c r="T125" s="87"/>
      <c r="U125" s="87"/>
      <c r="V125" s="87"/>
    </row>
    <row r="126" spans="2:22" x14ac:dyDescent="0.25">
      <c r="B126" s="91" t="str" cm="1">
        <f t="array" aca="1" ref="B126" ca="1">IF(ISNUMBER(B125),IF(AND(B125&lt;INDIRECT($B$1&amp;"!$C$7"),H125&gt;0), B125+0.5,""),"")</f>
        <v/>
      </c>
      <c r="C126" s="91" t="str">
        <f t="shared" ca="1" si="5"/>
        <v/>
      </c>
      <c r="D126" s="91" t="str" cm="1">
        <f t="array" aca="1" ref="D126" ca="1">IF(AND(B126&lt;INDIRECT($B$1&amp;"!$C$7"),ISNUMBER(B126)),INDIRECT($B$1&amp;"!$C$16")*ERFC(0.5*C126*SQRT(INDIRECT($B$1&amp;"!$F$10")/(INDIRECT($B$1&amp;"!$F$9")*INDIRECT($B$1&amp;"!$C$20")*B126))),"")</f>
        <v/>
      </c>
      <c r="E126" s="91" t="e" cm="1">
        <f t="array" aca="1" ref="E126" ca="1">(INDIRECT($B$1&amp;"!$F$15") -D126)/C126</f>
        <v>#VALUE!</v>
      </c>
      <c r="F126" s="91" t="str" cm="1">
        <f t="array" aca="1" ref="F126" ca="1">IF(ISNUMBER(E126),E126*INDIRECT($B$1&amp;"!$F$9")/$G$3,"")</f>
        <v/>
      </c>
      <c r="G126" s="91" t="str">
        <f t="shared" ca="1" si="6"/>
        <v/>
      </c>
      <c r="H126" s="91" t="str" cm="1">
        <f t="array" aca="1" ref="H126" ca="1">IF(B126&lt;INDIRECT($B$1&amp;"!$C$7"),H125-G126,"")</f>
        <v/>
      </c>
      <c r="I126" s="87"/>
      <c r="J126" s="87"/>
      <c r="R126" s="87"/>
      <c r="S126" s="87"/>
      <c r="T126" s="87"/>
      <c r="U126" s="87"/>
      <c r="V126" s="87"/>
    </row>
    <row r="127" spans="2:22" x14ac:dyDescent="0.25">
      <c r="B127" s="91" t="str" cm="1">
        <f t="array" aca="1" ref="B127" ca="1">IF(ISNUMBER(B126),IF(AND(B126&lt;INDIRECT($B$1&amp;"!$C$7"),H126&gt;0), B126+0.5,""),"")</f>
        <v/>
      </c>
      <c r="C127" s="91" t="str">
        <f t="shared" ca="1" si="5"/>
        <v/>
      </c>
      <c r="D127" s="91" t="str" cm="1">
        <f t="array" aca="1" ref="D127" ca="1">IF(AND(B127&lt;INDIRECT($B$1&amp;"!$C$7"),ISNUMBER(B127)),INDIRECT($B$1&amp;"!$C$16")*ERFC(0.5*C127*SQRT(INDIRECT($B$1&amp;"!$F$10")/(INDIRECT($B$1&amp;"!$F$9")*INDIRECT($B$1&amp;"!$C$20")*B127))),"")</f>
        <v/>
      </c>
      <c r="E127" s="91" t="e" cm="1">
        <f t="array" aca="1" ref="E127" ca="1">(INDIRECT($B$1&amp;"!$F$15") -D127)/C127</f>
        <v>#VALUE!</v>
      </c>
      <c r="F127" s="91" t="str" cm="1">
        <f t="array" aca="1" ref="F127" ca="1">IF(ISNUMBER(E127),E127*INDIRECT($B$1&amp;"!$F$9")/$G$3,"")</f>
        <v/>
      </c>
      <c r="G127" s="91" t="str">
        <f t="shared" ca="1" si="6"/>
        <v/>
      </c>
      <c r="H127" s="91" t="str" cm="1">
        <f t="array" aca="1" ref="H127" ca="1">IF(B127&lt;INDIRECT($B$1&amp;"!$C$7"),H126-G127,"")</f>
        <v/>
      </c>
      <c r="I127" s="87"/>
      <c r="J127" s="87"/>
      <c r="R127" s="87"/>
      <c r="S127" s="87"/>
      <c r="T127" s="87"/>
      <c r="U127" s="87"/>
      <c r="V127" s="87"/>
    </row>
    <row r="128" spans="2:22" x14ac:dyDescent="0.25">
      <c r="B128" s="91" t="str" cm="1">
        <f t="array" aca="1" ref="B128" ca="1">IF(ISNUMBER(B127),IF(AND(B127&lt;INDIRECT($B$1&amp;"!$C$7"),H127&gt;0), B127+0.5,""),"")</f>
        <v/>
      </c>
      <c r="C128" s="91" t="str">
        <f t="shared" ca="1" si="5"/>
        <v/>
      </c>
      <c r="D128" s="91" t="str" cm="1">
        <f t="array" aca="1" ref="D128" ca="1">IF(AND(B128&lt;INDIRECT($B$1&amp;"!$C$7"),ISNUMBER(B128)),INDIRECT($B$1&amp;"!$C$16")*ERFC(0.5*C128*SQRT(INDIRECT($B$1&amp;"!$F$10")/(INDIRECT($B$1&amp;"!$F$9")*INDIRECT($B$1&amp;"!$C$20")*B128))),"")</f>
        <v/>
      </c>
      <c r="E128" s="91" t="e" cm="1">
        <f t="array" aca="1" ref="E128" ca="1">(INDIRECT($B$1&amp;"!$F$15") -D128)/C128</f>
        <v>#VALUE!</v>
      </c>
      <c r="F128" s="91" t="str" cm="1">
        <f t="array" aca="1" ref="F128" ca="1">IF(ISNUMBER(E128),E128*INDIRECT($B$1&amp;"!$F$9")/$G$3,"")</f>
        <v/>
      </c>
      <c r="G128" s="91" t="str">
        <f t="shared" ca="1" si="6"/>
        <v/>
      </c>
      <c r="H128" s="91" t="str" cm="1">
        <f t="array" aca="1" ref="H128" ca="1">IF(B128&lt;INDIRECT($B$1&amp;"!$C$7"),H127-G128,"")</f>
        <v/>
      </c>
      <c r="I128" s="87"/>
      <c r="J128" s="87"/>
      <c r="R128" s="87"/>
      <c r="S128" s="87"/>
      <c r="T128" s="87"/>
      <c r="U128" s="87"/>
      <c r="V128" s="87"/>
    </row>
    <row r="129" spans="2:22" x14ac:dyDescent="0.25">
      <c r="B129" s="91" t="str" cm="1">
        <f t="array" aca="1" ref="B129" ca="1">IF(ISNUMBER(B128),IF(AND(B128&lt;INDIRECT($B$1&amp;"!$C$7"),H128&gt;0), B128+0.5,""),"")</f>
        <v/>
      </c>
      <c r="C129" s="91" t="str">
        <f t="shared" ca="1" si="5"/>
        <v/>
      </c>
      <c r="D129" s="91" t="str" cm="1">
        <f t="array" aca="1" ref="D129" ca="1">IF(AND(B129&lt;INDIRECT($B$1&amp;"!$C$7"),ISNUMBER(B129)),INDIRECT($B$1&amp;"!$C$16")*ERFC(0.5*C129*SQRT(INDIRECT($B$1&amp;"!$F$10")/(INDIRECT($B$1&amp;"!$F$9")*INDIRECT($B$1&amp;"!$C$20")*B129))),"")</f>
        <v/>
      </c>
      <c r="E129" s="91" t="e" cm="1">
        <f t="array" aca="1" ref="E129" ca="1">(INDIRECT($B$1&amp;"!$F$15") -D129)/C129</f>
        <v>#VALUE!</v>
      </c>
      <c r="F129" s="91" t="str" cm="1">
        <f t="array" aca="1" ref="F129" ca="1">IF(ISNUMBER(E129),E129*INDIRECT($B$1&amp;"!$F$9")/$G$3,"")</f>
        <v/>
      </c>
      <c r="G129" s="91" t="str">
        <f t="shared" ca="1" si="6"/>
        <v/>
      </c>
      <c r="H129" s="91" t="str" cm="1">
        <f t="array" aca="1" ref="H129" ca="1">IF(B129&lt;INDIRECT($B$1&amp;"!$C$7"),H128-G129,"")</f>
        <v/>
      </c>
      <c r="I129" s="87"/>
      <c r="J129" s="87"/>
      <c r="R129" s="87"/>
      <c r="S129" s="87"/>
      <c r="T129" s="87"/>
      <c r="U129" s="87"/>
      <c r="V129" s="87"/>
    </row>
    <row r="130" spans="2:22" x14ac:dyDescent="0.25">
      <c r="B130" s="91" t="str" cm="1">
        <f t="array" aca="1" ref="B130" ca="1">IF(ISNUMBER(B129),IF(AND(B129&lt;INDIRECT($B$1&amp;"!$C$7"),H129&gt;0), B129+0.5,""),"")</f>
        <v/>
      </c>
      <c r="C130" s="91" t="str">
        <f t="shared" ca="1" si="5"/>
        <v/>
      </c>
      <c r="D130" s="91" t="str" cm="1">
        <f t="array" aca="1" ref="D130" ca="1">IF(AND(B130&lt;INDIRECT($B$1&amp;"!$C$7"),ISNUMBER(B130)),INDIRECT($B$1&amp;"!$C$16")*ERFC(0.5*C130*SQRT(INDIRECT($B$1&amp;"!$F$10")/(INDIRECT($B$1&amp;"!$F$9")*INDIRECT($B$1&amp;"!$C$20")*B130))),"")</f>
        <v/>
      </c>
      <c r="E130" s="91" t="e" cm="1">
        <f t="array" aca="1" ref="E130" ca="1">(INDIRECT($B$1&amp;"!$F$15") -D130)/C130</f>
        <v>#VALUE!</v>
      </c>
      <c r="F130" s="91" t="str" cm="1">
        <f t="array" aca="1" ref="F130" ca="1">IF(ISNUMBER(E130),E130*INDIRECT($B$1&amp;"!$F$9")/$G$3,"")</f>
        <v/>
      </c>
      <c r="G130" s="91" t="str">
        <f t="shared" ca="1" si="6"/>
        <v/>
      </c>
      <c r="H130" s="91" t="str" cm="1">
        <f t="array" aca="1" ref="H130" ca="1">IF(B130&lt;INDIRECT($B$1&amp;"!$C$7"),H129-G130,"")</f>
        <v/>
      </c>
      <c r="I130" s="87"/>
      <c r="J130" s="87"/>
      <c r="R130" s="87"/>
      <c r="S130" s="87"/>
      <c r="T130" s="87"/>
      <c r="U130" s="87"/>
      <c r="V130" s="87"/>
    </row>
    <row r="131" spans="2:22" x14ac:dyDescent="0.25">
      <c r="B131" s="91" t="str" cm="1">
        <f t="array" aca="1" ref="B131" ca="1">IF(ISNUMBER(B130),IF(AND(B130&lt;INDIRECT($B$1&amp;"!$C$7"),H130&gt;0), B130+0.5,""),"")</f>
        <v/>
      </c>
      <c r="C131" s="91" t="str">
        <f t="shared" ca="1" si="5"/>
        <v/>
      </c>
      <c r="D131" s="91" t="str" cm="1">
        <f t="array" aca="1" ref="D131" ca="1">IF(AND(B131&lt;INDIRECT($B$1&amp;"!$C$7"),ISNUMBER(B131)),INDIRECT($B$1&amp;"!$C$16")*ERFC(0.5*C131*SQRT(INDIRECT($B$1&amp;"!$F$10")/(INDIRECT($B$1&amp;"!$F$9")*INDIRECT($B$1&amp;"!$C$20")*B131))),"")</f>
        <v/>
      </c>
      <c r="E131" s="91" t="e" cm="1">
        <f t="array" aca="1" ref="E131" ca="1">(INDIRECT($B$1&amp;"!$F$15") -D131)/C131</f>
        <v>#VALUE!</v>
      </c>
      <c r="F131" s="91" t="str" cm="1">
        <f t="array" aca="1" ref="F131" ca="1">IF(ISNUMBER(E131),E131*INDIRECT($B$1&amp;"!$F$9")/$G$3,"")</f>
        <v/>
      </c>
      <c r="G131" s="91" t="str">
        <f t="shared" ca="1" si="6"/>
        <v/>
      </c>
      <c r="H131" s="91" t="str" cm="1">
        <f t="array" aca="1" ref="H131" ca="1">IF(B131&lt;INDIRECT($B$1&amp;"!$C$7"),H130-G131,"")</f>
        <v/>
      </c>
      <c r="I131" s="87"/>
      <c r="J131" s="87"/>
      <c r="R131" s="87"/>
      <c r="S131" s="87"/>
      <c r="T131" s="87"/>
      <c r="U131" s="87"/>
      <c r="V131" s="87"/>
    </row>
    <row r="132" spans="2:22" x14ac:dyDescent="0.25">
      <c r="B132" s="91" t="str" cm="1">
        <f t="array" aca="1" ref="B132" ca="1">IF(ISNUMBER(B131),IF(AND(B131&lt;INDIRECT($B$1&amp;"!$C$7"),H131&gt;0), B131+0.5,""),"")</f>
        <v/>
      </c>
      <c r="C132" s="91" t="str">
        <f t="shared" ca="1" si="5"/>
        <v/>
      </c>
      <c r="D132" s="91" t="str" cm="1">
        <f t="array" aca="1" ref="D132" ca="1">IF(AND(B132&lt;INDIRECT($B$1&amp;"!$C$7"),ISNUMBER(B132)),INDIRECT($B$1&amp;"!$C$16")*ERFC(0.5*C132*SQRT(INDIRECT($B$1&amp;"!$F$10")/(INDIRECT($B$1&amp;"!$F$9")*INDIRECT($B$1&amp;"!$C$20")*B132))),"")</f>
        <v/>
      </c>
      <c r="E132" s="91" t="e" cm="1">
        <f t="array" aca="1" ref="E132" ca="1">(INDIRECT($B$1&amp;"!$F$15") -D132)/C132</f>
        <v>#VALUE!</v>
      </c>
      <c r="F132" s="91" t="str" cm="1">
        <f t="array" aca="1" ref="F132" ca="1">IF(ISNUMBER(E132),E132*INDIRECT($B$1&amp;"!$F$9")/$G$3,"")</f>
        <v/>
      </c>
      <c r="G132" s="91" t="str">
        <f t="shared" ca="1" si="6"/>
        <v/>
      </c>
      <c r="H132" s="91" t="str" cm="1">
        <f t="array" aca="1" ref="H132" ca="1">IF(B132&lt;INDIRECT($B$1&amp;"!$C$7"),H131-G132,"")</f>
        <v/>
      </c>
      <c r="I132" s="87"/>
      <c r="J132" s="87"/>
      <c r="R132" s="87"/>
      <c r="S132" s="87"/>
      <c r="T132" s="87"/>
      <c r="U132" s="87"/>
      <c r="V132" s="87"/>
    </row>
    <row r="133" spans="2:22" x14ac:dyDescent="0.25">
      <c r="B133" s="91" t="str" cm="1">
        <f t="array" aca="1" ref="B133" ca="1">IF(ISNUMBER(B132),IF(AND(B132&lt;INDIRECT($B$1&amp;"!$C$7"),H132&gt;0), B132+0.5,""),"")</f>
        <v/>
      </c>
      <c r="C133" s="91" t="str">
        <f t="shared" ca="1" si="5"/>
        <v/>
      </c>
      <c r="D133" s="91" t="str" cm="1">
        <f t="array" aca="1" ref="D133" ca="1">IF(AND(B133&lt;INDIRECT($B$1&amp;"!$C$7"),ISNUMBER(B133)),INDIRECT($B$1&amp;"!$C$16")*ERFC(0.5*C133*SQRT(INDIRECT($B$1&amp;"!$F$10")/(INDIRECT($B$1&amp;"!$F$9")*INDIRECT($B$1&amp;"!$C$20")*B133))),"")</f>
        <v/>
      </c>
      <c r="E133" s="91" t="e" cm="1">
        <f t="array" aca="1" ref="E133" ca="1">(INDIRECT($B$1&amp;"!$F$15") -D133)/C133</f>
        <v>#VALUE!</v>
      </c>
      <c r="F133" s="91" t="str" cm="1">
        <f t="array" aca="1" ref="F133" ca="1">IF(ISNUMBER(E133),E133*INDIRECT($B$1&amp;"!$F$9")/$G$3,"")</f>
        <v/>
      </c>
      <c r="G133" s="91" t="str">
        <f t="shared" ca="1" si="6"/>
        <v/>
      </c>
      <c r="H133" s="91" t="str" cm="1">
        <f t="array" aca="1" ref="H133" ca="1">IF(B133&lt;INDIRECT($B$1&amp;"!$C$7"),H132-G133,"")</f>
        <v/>
      </c>
      <c r="I133" s="87"/>
      <c r="J133" s="87"/>
      <c r="R133" s="87"/>
      <c r="S133" s="87"/>
      <c r="T133" s="87"/>
      <c r="U133" s="87"/>
      <c r="V133" s="87"/>
    </row>
    <row r="134" spans="2:22" x14ac:dyDescent="0.25">
      <c r="B134" s="91" t="str" cm="1">
        <f t="array" aca="1" ref="B134" ca="1">IF(ISNUMBER(B133),IF(AND(B133&lt;INDIRECT($B$1&amp;"!$C$7"),H133&gt;0), B133+0.5,""),"")</f>
        <v/>
      </c>
      <c r="C134" s="91" t="str">
        <f t="shared" ca="1" si="5"/>
        <v/>
      </c>
      <c r="D134" s="91" t="str" cm="1">
        <f t="array" aca="1" ref="D134" ca="1">IF(AND(B134&lt;INDIRECT($B$1&amp;"!$C$7"),ISNUMBER(B134)),INDIRECT($B$1&amp;"!$C$16")*ERFC(0.5*C134*SQRT(INDIRECT($B$1&amp;"!$F$10")/(INDIRECT($B$1&amp;"!$F$9")*INDIRECT($B$1&amp;"!$C$20")*B134))),"")</f>
        <v/>
      </c>
      <c r="E134" s="91" t="e" cm="1">
        <f t="array" aca="1" ref="E134" ca="1">(INDIRECT($B$1&amp;"!$F$15") -D134)/C134</f>
        <v>#VALUE!</v>
      </c>
      <c r="F134" s="91" t="str" cm="1">
        <f t="array" aca="1" ref="F134" ca="1">IF(ISNUMBER(E134),E134*INDIRECT($B$1&amp;"!$F$9")/$G$3,"")</f>
        <v/>
      </c>
      <c r="G134" s="91" t="str">
        <f t="shared" ca="1" si="6"/>
        <v/>
      </c>
      <c r="H134" s="91" t="str" cm="1">
        <f t="array" aca="1" ref="H134" ca="1">IF(B134&lt;INDIRECT($B$1&amp;"!$C$7"),H133-G134,"")</f>
        <v/>
      </c>
      <c r="I134" s="87"/>
      <c r="J134" s="87"/>
      <c r="R134" s="87"/>
      <c r="S134" s="87"/>
      <c r="T134" s="87"/>
      <c r="U134" s="87"/>
      <c r="V134" s="87"/>
    </row>
    <row r="135" spans="2:22" x14ac:dyDescent="0.25">
      <c r="B135" s="91" t="str" cm="1">
        <f t="array" aca="1" ref="B135" ca="1">IF(ISNUMBER(B134),IF(AND(B134&lt;INDIRECT($B$1&amp;"!$C$7"),H134&gt;0), B134+0.5,""),"")</f>
        <v/>
      </c>
      <c r="C135" s="91" t="str">
        <f t="shared" ca="1" si="5"/>
        <v/>
      </c>
      <c r="D135" s="91" t="str" cm="1">
        <f t="array" aca="1" ref="D135" ca="1">IF(AND(B135&lt;INDIRECT($B$1&amp;"!$C$7"),ISNUMBER(B135)),INDIRECT($B$1&amp;"!$C$16")*ERFC(0.5*C135*SQRT(INDIRECT($B$1&amp;"!$F$10")/(INDIRECT($B$1&amp;"!$F$9")*INDIRECT($B$1&amp;"!$C$20")*B135))),"")</f>
        <v/>
      </c>
      <c r="E135" s="91" t="e" cm="1">
        <f t="array" aca="1" ref="E135" ca="1">(INDIRECT($B$1&amp;"!$F$15") -D135)/C135</f>
        <v>#VALUE!</v>
      </c>
      <c r="F135" s="91" t="str" cm="1">
        <f t="array" aca="1" ref="F135" ca="1">IF(ISNUMBER(E135),E135*INDIRECT($B$1&amp;"!$F$9")/$G$3,"")</f>
        <v/>
      </c>
      <c r="G135" s="91" t="str">
        <f t="shared" ca="1" si="6"/>
        <v/>
      </c>
      <c r="H135" s="91" t="str" cm="1">
        <f t="array" aca="1" ref="H135" ca="1">IF(B135&lt;INDIRECT($B$1&amp;"!$C$7"),H134-G135,"")</f>
        <v/>
      </c>
      <c r="I135" s="87"/>
      <c r="J135" s="87"/>
      <c r="R135" s="87"/>
      <c r="S135" s="87"/>
      <c r="T135" s="87"/>
      <c r="U135" s="87"/>
      <c r="V135" s="87"/>
    </row>
    <row r="136" spans="2:22" x14ac:dyDescent="0.25">
      <c r="B136" s="91" t="str" cm="1">
        <f t="array" aca="1" ref="B136" ca="1">IF(ISNUMBER(B135),IF(AND(B135&lt;INDIRECT($B$1&amp;"!$C$7"),H135&gt;0), B135+0.5,""),"")</f>
        <v/>
      </c>
      <c r="C136" s="91" t="str">
        <f t="shared" ca="1" si="5"/>
        <v/>
      </c>
      <c r="D136" s="91" t="str" cm="1">
        <f t="array" aca="1" ref="D136" ca="1">IF(AND(B136&lt;INDIRECT($B$1&amp;"!$C$7"),ISNUMBER(B136)),INDIRECT($B$1&amp;"!$C$16")*ERFC(0.5*C136*SQRT(INDIRECT($B$1&amp;"!$F$10")/(INDIRECT($B$1&amp;"!$F$9")*INDIRECT($B$1&amp;"!$C$20")*B136))),"")</f>
        <v/>
      </c>
      <c r="E136" s="91" t="e" cm="1">
        <f t="array" aca="1" ref="E136" ca="1">(INDIRECT($B$1&amp;"!$F$15") -D136)/C136</f>
        <v>#VALUE!</v>
      </c>
      <c r="F136" s="91" t="str" cm="1">
        <f t="array" aca="1" ref="F136" ca="1">IF(ISNUMBER(E136),E136*INDIRECT($B$1&amp;"!$F$9")/$G$3,"")</f>
        <v/>
      </c>
      <c r="G136" s="91" t="str">
        <f t="shared" ca="1" si="6"/>
        <v/>
      </c>
      <c r="H136" s="91" t="str" cm="1">
        <f t="array" aca="1" ref="H136" ca="1">IF(B136&lt;INDIRECT($B$1&amp;"!$C$7"),H135-G136,"")</f>
        <v/>
      </c>
      <c r="I136" s="87"/>
      <c r="J136" s="87"/>
      <c r="R136" s="87"/>
      <c r="S136" s="87"/>
      <c r="T136" s="87"/>
      <c r="U136" s="87"/>
      <c r="V136" s="87"/>
    </row>
    <row r="137" spans="2:22" x14ac:dyDescent="0.25">
      <c r="B137" s="91" t="str" cm="1">
        <f t="array" aca="1" ref="B137" ca="1">IF(ISNUMBER(B136),IF(AND(B136&lt;INDIRECT($B$1&amp;"!$C$7"),H136&gt;0), B136+0.5,""),"")</f>
        <v/>
      </c>
      <c r="C137" s="91" t="str">
        <f t="shared" ca="1" si="5"/>
        <v/>
      </c>
      <c r="D137" s="91" t="str" cm="1">
        <f t="array" aca="1" ref="D137" ca="1">IF(AND(B137&lt;INDIRECT($B$1&amp;"!$C$7"),ISNUMBER(B137)),INDIRECT($B$1&amp;"!$C$16")*ERFC(0.5*C137*SQRT(INDIRECT($B$1&amp;"!$F$10")/(INDIRECT($B$1&amp;"!$F$9")*INDIRECT($B$1&amp;"!$C$20")*B137))),"")</f>
        <v/>
      </c>
      <c r="E137" s="91" t="e" cm="1">
        <f t="array" aca="1" ref="E137" ca="1">(INDIRECT($B$1&amp;"!$F$15") -D137)/C137</f>
        <v>#VALUE!</v>
      </c>
      <c r="F137" s="91" t="str" cm="1">
        <f t="array" aca="1" ref="F137" ca="1">IF(ISNUMBER(E137),E137*INDIRECT($B$1&amp;"!$F$9")/$G$3,"")</f>
        <v/>
      </c>
      <c r="G137" s="91" t="str">
        <f t="shared" ca="1" si="6"/>
        <v/>
      </c>
      <c r="H137" s="91" t="str" cm="1">
        <f t="array" aca="1" ref="H137" ca="1">IF(B137&lt;INDIRECT($B$1&amp;"!$C$7"),H136-G137,"")</f>
        <v/>
      </c>
      <c r="I137" s="87"/>
      <c r="J137" s="87"/>
      <c r="R137" s="87"/>
      <c r="S137" s="87"/>
      <c r="T137" s="87"/>
      <c r="U137" s="87"/>
      <c r="V137" s="87"/>
    </row>
    <row r="138" spans="2:22" x14ac:dyDescent="0.25">
      <c r="B138" s="91" t="str" cm="1">
        <f t="array" aca="1" ref="B138" ca="1">IF(ISNUMBER(B137),IF(AND(B137&lt;INDIRECT($B$1&amp;"!$C$7"),H137&gt;0), B137+0.5,""),"")</f>
        <v/>
      </c>
      <c r="C138" s="91" t="str">
        <f t="shared" ca="1" si="5"/>
        <v/>
      </c>
      <c r="D138" s="91" t="str" cm="1">
        <f t="array" aca="1" ref="D138" ca="1">IF(AND(B138&lt;INDIRECT($B$1&amp;"!$C$7"),ISNUMBER(B138)),INDIRECT($B$1&amp;"!$C$16")*ERFC(0.5*C138*SQRT(INDIRECT($B$1&amp;"!$F$10")/(INDIRECT($B$1&amp;"!$F$9")*INDIRECT($B$1&amp;"!$C$20")*B138))),"")</f>
        <v/>
      </c>
      <c r="E138" s="91" t="e" cm="1">
        <f t="array" aca="1" ref="E138" ca="1">(INDIRECT($B$1&amp;"!$F$15") -D138)/C138</f>
        <v>#VALUE!</v>
      </c>
      <c r="F138" s="91" t="str" cm="1">
        <f t="array" aca="1" ref="F138" ca="1">IF(ISNUMBER(E138),E138*INDIRECT($B$1&amp;"!$F$9")/$G$3,"")</f>
        <v/>
      </c>
      <c r="G138" s="91" t="str">
        <f t="shared" ca="1" si="6"/>
        <v/>
      </c>
      <c r="H138" s="91" t="str" cm="1">
        <f t="array" aca="1" ref="H138" ca="1">IF(B138&lt;INDIRECT($B$1&amp;"!$C$7"),H137-G138,"")</f>
        <v/>
      </c>
      <c r="I138" s="87"/>
      <c r="J138" s="87"/>
      <c r="R138" s="87"/>
      <c r="S138" s="87"/>
      <c r="T138" s="87"/>
      <c r="U138" s="87"/>
      <c r="V138" s="87"/>
    </row>
    <row r="139" spans="2:22" x14ac:dyDescent="0.25">
      <c r="B139" s="91" t="str" cm="1">
        <f t="array" aca="1" ref="B139" ca="1">IF(ISNUMBER(B138),IF(AND(B138&lt;INDIRECT($B$1&amp;"!$C$7"),H138&gt;0), B138+0.5,""),"")</f>
        <v/>
      </c>
      <c r="C139" s="91" t="str">
        <f t="shared" ca="1" si="5"/>
        <v/>
      </c>
      <c r="D139" s="91" t="str" cm="1">
        <f t="array" aca="1" ref="D139" ca="1">IF(AND(B139&lt;INDIRECT($B$1&amp;"!$C$7"),ISNUMBER(B139)),INDIRECT($B$1&amp;"!$C$16")*ERFC(0.5*C139*SQRT(INDIRECT($B$1&amp;"!$F$10")/(INDIRECT($B$1&amp;"!$F$9")*INDIRECT($B$1&amp;"!$C$20")*B139))),"")</f>
        <v/>
      </c>
      <c r="E139" s="91" t="e" cm="1">
        <f t="array" aca="1" ref="E139" ca="1">(INDIRECT($B$1&amp;"!$F$15") -D139)/C139</f>
        <v>#VALUE!</v>
      </c>
      <c r="F139" s="91" t="str" cm="1">
        <f t="array" aca="1" ref="F139" ca="1">IF(ISNUMBER(E139),E139*INDIRECT($B$1&amp;"!$F$9")/$G$3,"")</f>
        <v/>
      </c>
      <c r="G139" s="91" t="str">
        <f t="shared" ca="1" si="6"/>
        <v/>
      </c>
      <c r="H139" s="91" t="str" cm="1">
        <f t="array" aca="1" ref="H139" ca="1">IF(B139&lt;INDIRECT($B$1&amp;"!$C$7"),H138-G139,"")</f>
        <v/>
      </c>
      <c r="I139" s="87"/>
      <c r="J139" s="87"/>
      <c r="R139" s="87"/>
      <c r="S139" s="87"/>
      <c r="T139" s="87"/>
      <c r="U139" s="87"/>
      <c r="V139" s="87"/>
    </row>
    <row r="140" spans="2:22" x14ac:dyDescent="0.25">
      <c r="B140" s="91" t="str" cm="1">
        <f t="array" aca="1" ref="B140" ca="1">IF(ISNUMBER(B139),IF(AND(B139&lt;INDIRECT($B$1&amp;"!$C$7"),H139&gt;0), B139+0.5,""),"")</f>
        <v/>
      </c>
      <c r="C140" s="91" t="str">
        <f t="shared" ca="1" si="5"/>
        <v/>
      </c>
      <c r="D140" s="91" t="str" cm="1">
        <f t="array" aca="1" ref="D140" ca="1">IF(AND(B140&lt;INDIRECT($B$1&amp;"!$C$7"),ISNUMBER(B140)),INDIRECT($B$1&amp;"!$C$16")*ERFC(0.5*C140*SQRT(INDIRECT($B$1&amp;"!$F$10")/(INDIRECT($B$1&amp;"!$F$9")*INDIRECT($B$1&amp;"!$C$20")*B140))),"")</f>
        <v/>
      </c>
      <c r="E140" s="91" t="e" cm="1">
        <f t="array" aca="1" ref="E140" ca="1">(INDIRECT($B$1&amp;"!$F$15") -D140)/C140</f>
        <v>#VALUE!</v>
      </c>
      <c r="F140" s="91" t="str" cm="1">
        <f t="array" aca="1" ref="F140" ca="1">IF(ISNUMBER(E140),E140*INDIRECT($B$1&amp;"!$F$9")/$G$3,"")</f>
        <v/>
      </c>
      <c r="G140" s="91" t="str">
        <f t="shared" ca="1" si="6"/>
        <v/>
      </c>
      <c r="H140" s="91" t="str" cm="1">
        <f t="array" aca="1" ref="H140" ca="1">IF(B140&lt;INDIRECT($B$1&amp;"!$C$7"),H139-G140,"")</f>
        <v/>
      </c>
      <c r="I140" s="87"/>
      <c r="J140" s="87"/>
      <c r="R140" s="87"/>
      <c r="S140" s="87"/>
      <c r="T140" s="87"/>
      <c r="U140" s="87"/>
      <c r="V140" s="87"/>
    </row>
    <row r="141" spans="2:22" x14ac:dyDescent="0.25">
      <c r="B141" s="91" t="str" cm="1">
        <f t="array" aca="1" ref="B141" ca="1">IF(ISNUMBER(B140),IF(AND(B140&lt;INDIRECT($B$1&amp;"!$C$7"),H140&gt;0), B140+0.5,""),"")</f>
        <v/>
      </c>
      <c r="C141" s="91" t="str">
        <f t="shared" ca="1" si="5"/>
        <v/>
      </c>
      <c r="D141" s="91" t="str" cm="1">
        <f t="array" aca="1" ref="D141" ca="1">IF(AND(B141&lt;INDIRECT($B$1&amp;"!$C$7"),ISNUMBER(B141)),INDIRECT($B$1&amp;"!$C$16")*ERFC(0.5*C141*SQRT(INDIRECT($B$1&amp;"!$F$10")/(INDIRECT($B$1&amp;"!$F$9")*INDIRECT($B$1&amp;"!$C$20")*B141))),"")</f>
        <v/>
      </c>
      <c r="E141" s="91" t="e" cm="1">
        <f t="array" aca="1" ref="E141" ca="1">(INDIRECT($B$1&amp;"!$F$15") -D141)/C141</f>
        <v>#VALUE!</v>
      </c>
      <c r="F141" s="91" t="str" cm="1">
        <f t="array" aca="1" ref="F141" ca="1">IF(ISNUMBER(E141),E141*INDIRECT($B$1&amp;"!$F$9")/$G$3,"")</f>
        <v/>
      </c>
      <c r="G141" s="91" t="str">
        <f t="shared" ca="1" si="6"/>
        <v/>
      </c>
      <c r="H141" s="91" t="str" cm="1">
        <f t="array" aca="1" ref="H141" ca="1">IF(B141&lt;INDIRECT($B$1&amp;"!$C$7"),H140-G141,"")</f>
        <v/>
      </c>
      <c r="I141" s="87"/>
      <c r="J141" s="87"/>
      <c r="R141" s="87"/>
      <c r="S141" s="87"/>
      <c r="T141" s="87"/>
      <c r="U141" s="87"/>
      <c r="V141" s="87"/>
    </row>
    <row r="142" spans="2:22" x14ac:dyDescent="0.25">
      <c r="B142" s="91" t="str" cm="1">
        <f t="array" aca="1" ref="B142" ca="1">IF(ISNUMBER(B141),IF(AND(B141&lt;INDIRECT($B$1&amp;"!$C$7"),H141&gt;0), B141+0.5,""),"")</f>
        <v/>
      </c>
      <c r="C142" s="91" t="str">
        <f t="shared" ca="1" si="5"/>
        <v/>
      </c>
      <c r="D142" s="91" t="str" cm="1">
        <f t="array" aca="1" ref="D142" ca="1">IF(AND(B142&lt;INDIRECT($B$1&amp;"!$C$7"),ISNUMBER(B142)),INDIRECT($B$1&amp;"!$C$16")*ERFC(0.5*C142*SQRT(INDIRECT($B$1&amp;"!$F$10")/(INDIRECT($B$1&amp;"!$F$9")*INDIRECT($B$1&amp;"!$C$20")*B142))),"")</f>
        <v/>
      </c>
      <c r="E142" s="91" t="e" cm="1">
        <f t="array" aca="1" ref="E142" ca="1">(INDIRECT($B$1&amp;"!$F$15") -D142)/C142</f>
        <v>#VALUE!</v>
      </c>
      <c r="F142" s="91" t="str" cm="1">
        <f t="array" aca="1" ref="F142" ca="1">IF(ISNUMBER(E142),E142*INDIRECT($B$1&amp;"!$F$9")/$G$3,"")</f>
        <v/>
      </c>
      <c r="G142" s="91" t="str">
        <f t="shared" ca="1" si="6"/>
        <v/>
      </c>
      <c r="H142" s="91" t="str" cm="1">
        <f t="array" aca="1" ref="H142" ca="1">IF(B142&lt;INDIRECT($B$1&amp;"!$C$7"),H141-G142,"")</f>
        <v/>
      </c>
      <c r="I142" s="87"/>
      <c r="J142" s="87"/>
      <c r="R142" s="87"/>
      <c r="S142" s="87"/>
      <c r="T142" s="87"/>
      <c r="U142" s="87"/>
      <c r="V142" s="87"/>
    </row>
    <row r="143" spans="2:22" x14ac:dyDescent="0.25">
      <c r="B143" s="91" t="str" cm="1">
        <f t="array" aca="1" ref="B143" ca="1">IF(ISNUMBER(B142),IF(AND(B142&lt;INDIRECT($B$1&amp;"!$C$7"),H142&gt;0), B142+0.5,""),"")</f>
        <v/>
      </c>
      <c r="C143" s="91" t="str">
        <f t="shared" ca="1" si="5"/>
        <v/>
      </c>
      <c r="D143" s="91" t="str" cm="1">
        <f t="array" aca="1" ref="D143" ca="1">IF(AND(B143&lt;INDIRECT($B$1&amp;"!$C$7"),ISNUMBER(B143)),INDIRECT($B$1&amp;"!$C$16")*ERFC(0.5*C143*SQRT(INDIRECT($B$1&amp;"!$F$10")/(INDIRECT($B$1&amp;"!$F$9")*INDIRECT($B$1&amp;"!$C$20")*B143))),"")</f>
        <v/>
      </c>
      <c r="E143" s="91" t="e" cm="1">
        <f t="array" aca="1" ref="E143" ca="1">(INDIRECT($B$1&amp;"!$F$15") -D143)/C143</f>
        <v>#VALUE!</v>
      </c>
      <c r="F143" s="91" t="str" cm="1">
        <f t="array" aca="1" ref="F143" ca="1">IF(ISNUMBER(E143),E143*INDIRECT($B$1&amp;"!$F$9")/$G$3,"")</f>
        <v/>
      </c>
      <c r="G143" s="91" t="str">
        <f t="shared" ca="1" si="6"/>
        <v/>
      </c>
      <c r="H143" s="91" t="str" cm="1">
        <f t="array" aca="1" ref="H143" ca="1">IF(B143&lt;INDIRECT($B$1&amp;"!$C$7"),H142-G143,"")</f>
        <v/>
      </c>
      <c r="I143" s="87"/>
      <c r="J143" s="87"/>
      <c r="R143" s="87"/>
      <c r="S143" s="87"/>
      <c r="T143" s="87"/>
      <c r="U143" s="87"/>
      <c r="V143" s="87"/>
    </row>
    <row r="144" spans="2:22" x14ac:dyDescent="0.25">
      <c r="B144" s="91" t="str" cm="1">
        <f t="array" aca="1" ref="B144" ca="1">IF(ISNUMBER(B143),IF(AND(B143&lt;INDIRECT($B$1&amp;"!$C$7"),H143&gt;0), B143+0.5,""),"")</f>
        <v/>
      </c>
      <c r="C144" s="91" t="str">
        <f t="shared" ca="1" si="5"/>
        <v/>
      </c>
      <c r="D144" s="91" t="str" cm="1">
        <f t="array" aca="1" ref="D144" ca="1">IF(AND(B144&lt;INDIRECT($B$1&amp;"!$C$7"),ISNUMBER(B144)),INDIRECT($B$1&amp;"!$C$16")*ERFC(0.5*C144*SQRT(INDIRECT($B$1&amp;"!$F$10")/(INDIRECT($B$1&amp;"!$F$9")*INDIRECT($B$1&amp;"!$C$20")*B144))),"")</f>
        <v/>
      </c>
      <c r="E144" s="91" t="e" cm="1">
        <f t="array" aca="1" ref="E144" ca="1">(INDIRECT($B$1&amp;"!$F$15") -D144)/C144</f>
        <v>#VALUE!</v>
      </c>
      <c r="F144" s="91" t="str" cm="1">
        <f t="array" aca="1" ref="F144" ca="1">IF(ISNUMBER(E144),E144*INDIRECT($B$1&amp;"!$F$9")/$G$3,"")</f>
        <v/>
      </c>
      <c r="G144" s="91" t="str">
        <f t="shared" ca="1" si="6"/>
        <v/>
      </c>
      <c r="H144" s="91" t="str" cm="1">
        <f t="array" aca="1" ref="H144" ca="1">IF(B144&lt;INDIRECT($B$1&amp;"!$C$7"),H143-G144,"")</f>
        <v/>
      </c>
      <c r="I144" s="87"/>
      <c r="J144" s="87"/>
      <c r="R144" s="87"/>
      <c r="S144" s="87"/>
      <c r="T144" s="87"/>
      <c r="U144" s="87"/>
      <c r="V144" s="87"/>
    </row>
    <row r="145" spans="2:22" x14ac:dyDescent="0.25">
      <c r="B145" s="91" t="str" cm="1">
        <f t="array" aca="1" ref="B145" ca="1">IF(ISNUMBER(B144),IF(AND(B144&lt;INDIRECT($B$1&amp;"!$C$7"),H144&gt;0), B144+0.5,""),"")</f>
        <v/>
      </c>
      <c r="C145" s="91" t="str">
        <f t="shared" ca="1" si="5"/>
        <v/>
      </c>
      <c r="D145" s="91" t="str" cm="1">
        <f t="array" aca="1" ref="D145" ca="1">IF(AND(B145&lt;INDIRECT($B$1&amp;"!$C$7"),ISNUMBER(B145)),INDIRECT($B$1&amp;"!$C$16")*ERFC(0.5*C145*SQRT(INDIRECT($B$1&amp;"!$F$10")/(INDIRECT($B$1&amp;"!$F$9")*INDIRECT($B$1&amp;"!$C$20")*B145))),"")</f>
        <v/>
      </c>
      <c r="E145" s="91" t="e" cm="1">
        <f t="array" aca="1" ref="E145" ca="1">(INDIRECT($B$1&amp;"!$F$15") -D145)/C145</f>
        <v>#VALUE!</v>
      </c>
      <c r="F145" s="91" t="str" cm="1">
        <f t="array" aca="1" ref="F145" ca="1">IF(ISNUMBER(E145),E145*INDIRECT($B$1&amp;"!$F$9")/$G$3,"")</f>
        <v/>
      </c>
      <c r="G145" s="91" t="str">
        <f t="shared" ca="1" si="6"/>
        <v/>
      </c>
      <c r="H145" s="91" t="str" cm="1">
        <f t="array" aca="1" ref="H145" ca="1">IF(B145&lt;INDIRECT($B$1&amp;"!$C$7"),H144-G145,"")</f>
        <v/>
      </c>
      <c r="I145" s="87"/>
      <c r="J145" s="87"/>
      <c r="R145" s="87"/>
      <c r="S145" s="87"/>
      <c r="T145" s="87"/>
      <c r="U145" s="87"/>
      <c r="V145" s="87"/>
    </row>
    <row r="146" spans="2:22" x14ac:dyDescent="0.25">
      <c r="B146" s="91" t="str" cm="1">
        <f t="array" aca="1" ref="B146" ca="1">IF(ISNUMBER(B145),IF(AND(B145&lt;INDIRECT($B$1&amp;"!$C$7"),H145&gt;0), B145+0.5,""),"")</f>
        <v/>
      </c>
      <c r="C146" s="91" t="str">
        <f t="shared" ca="1" si="5"/>
        <v/>
      </c>
      <c r="D146" s="91" t="str" cm="1">
        <f t="array" aca="1" ref="D146" ca="1">IF(AND(B146&lt;INDIRECT($B$1&amp;"!$C$7"),ISNUMBER(B146)),INDIRECT($B$1&amp;"!$C$16")*ERFC(0.5*C146*SQRT(INDIRECT($B$1&amp;"!$F$10")/(INDIRECT($B$1&amp;"!$F$9")*INDIRECT($B$1&amp;"!$C$20")*B146))),"")</f>
        <v/>
      </c>
      <c r="E146" s="91" t="e" cm="1">
        <f t="array" aca="1" ref="E146" ca="1">(INDIRECT($B$1&amp;"!$F$15") -D146)/C146</f>
        <v>#VALUE!</v>
      </c>
      <c r="F146" s="91" t="str" cm="1">
        <f t="array" aca="1" ref="F146" ca="1">IF(ISNUMBER(E146),E146*INDIRECT($B$1&amp;"!$F$9")/$G$3,"")</f>
        <v/>
      </c>
      <c r="G146" s="91" t="str">
        <f t="shared" ca="1" si="6"/>
        <v/>
      </c>
      <c r="H146" s="91" t="str" cm="1">
        <f t="array" aca="1" ref="H146" ca="1">IF(B146&lt;INDIRECT($B$1&amp;"!$C$7"),H145-G146,"")</f>
        <v/>
      </c>
      <c r="I146" s="87"/>
      <c r="J146" s="87"/>
      <c r="R146" s="87"/>
      <c r="S146" s="87"/>
      <c r="T146" s="87"/>
      <c r="U146" s="87"/>
      <c r="V146" s="87"/>
    </row>
    <row r="147" spans="2:22" x14ac:dyDescent="0.25">
      <c r="B147" s="91" t="str" cm="1">
        <f t="array" aca="1" ref="B147" ca="1">IF(ISNUMBER(B146),IF(AND(B146&lt;INDIRECT($B$1&amp;"!$C$7"),H146&gt;0), B146+0.5,""),"")</f>
        <v/>
      </c>
      <c r="C147" s="91" t="str">
        <f t="shared" ca="1" si="5"/>
        <v/>
      </c>
      <c r="D147" s="91" t="str" cm="1">
        <f t="array" aca="1" ref="D147" ca="1">IF(AND(B147&lt;INDIRECT($B$1&amp;"!$C$7"),ISNUMBER(B147)),INDIRECT($B$1&amp;"!$C$16")*ERFC(0.5*C147*SQRT(INDIRECT($B$1&amp;"!$F$10")/(INDIRECT($B$1&amp;"!$F$9")*INDIRECT($B$1&amp;"!$C$20")*B147))),"")</f>
        <v/>
      </c>
      <c r="E147" s="91" t="e" cm="1">
        <f t="array" aca="1" ref="E147" ca="1">(INDIRECT($B$1&amp;"!$F$15") -D147)/C147</f>
        <v>#VALUE!</v>
      </c>
      <c r="F147" s="91" t="str" cm="1">
        <f t="array" aca="1" ref="F147" ca="1">IF(ISNUMBER(E147),E147*INDIRECT($B$1&amp;"!$F$9")/$G$3,"")</f>
        <v/>
      </c>
      <c r="G147" s="91" t="str">
        <f t="shared" ca="1" si="6"/>
        <v/>
      </c>
      <c r="H147" s="91" t="str" cm="1">
        <f t="array" aca="1" ref="H147" ca="1">IF(B147&lt;INDIRECT($B$1&amp;"!$C$7"),H146-G147,"")</f>
        <v/>
      </c>
      <c r="I147" s="87"/>
      <c r="J147" s="87"/>
      <c r="R147" s="87"/>
      <c r="S147" s="87"/>
      <c r="T147" s="87"/>
      <c r="U147" s="87"/>
      <c r="V147" s="87"/>
    </row>
    <row r="148" spans="2:22" x14ac:dyDescent="0.25">
      <c r="B148" s="91" t="str" cm="1">
        <f t="array" aca="1" ref="B148" ca="1">IF(ISNUMBER(B147),IF(AND(B147&lt;INDIRECT($B$1&amp;"!$C$7"),H147&gt;0), B147+0.5,""),"")</f>
        <v/>
      </c>
      <c r="C148" s="91" t="str">
        <f t="shared" ca="1" si="5"/>
        <v/>
      </c>
      <c r="D148" s="91" t="str" cm="1">
        <f t="array" aca="1" ref="D148" ca="1">IF(AND(B148&lt;INDIRECT($B$1&amp;"!$C$7"),ISNUMBER(B148)),INDIRECT($B$1&amp;"!$C$16")*ERFC(0.5*C148*SQRT(INDIRECT($B$1&amp;"!$F$10")/(INDIRECT($B$1&amp;"!$F$9")*INDIRECT($B$1&amp;"!$C$20")*B148))),"")</f>
        <v/>
      </c>
      <c r="E148" s="91" t="e" cm="1">
        <f t="array" aca="1" ref="E148" ca="1">(INDIRECT($B$1&amp;"!$F$15") -D148)/C148</f>
        <v>#VALUE!</v>
      </c>
      <c r="F148" s="91" t="str" cm="1">
        <f t="array" aca="1" ref="F148" ca="1">IF(ISNUMBER(E148),E148*INDIRECT($B$1&amp;"!$F$9")/$G$3,"")</f>
        <v/>
      </c>
      <c r="G148" s="91" t="str">
        <f t="shared" ca="1" si="6"/>
        <v/>
      </c>
      <c r="H148" s="91" t="str" cm="1">
        <f t="array" aca="1" ref="H148" ca="1">IF(B148&lt;INDIRECT($B$1&amp;"!$C$7"),H147-G148,"")</f>
        <v/>
      </c>
      <c r="I148" s="87"/>
      <c r="J148" s="87"/>
      <c r="R148" s="87"/>
      <c r="S148" s="87"/>
      <c r="T148" s="87"/>
      <c r="U148" s="87"/>
      <c r="V148" s="87"/>
    </row>
    <row r="149" spans="2:22" x14ac:dyDescent="0.25">
      <c r="B149" s="91" t="str" cm="1">
        <f t="array" aca="1" ref="B149" ca="1">IF(ISNUMBER(B148),IF(AND(B148&lt;INDIRECT($B$1&amp;"!$C$7"),H148&gt;0), B148+0.5,""),"")</f>
        <v/>
      </c>
      <c r="C149" s="91" t="str">
        <f t="shared" ca="1" si="5"/>
        <v/>
      </c>
      <c r="D149" s="91" t="str" cm="1">
        <f t="array" aca="1" ref="D149" ca="1">IF(AND(B149&lt;INDIRECT($B$1&amp;"!$C$7"),ISNUMBER(B149)),INDIRECT($B$1&amp;"!$C$16")*ERFC(0.5*C149*SQRT(INDIRECT($B$1&amp;"!$F$10")/(INDIRECT($B$1&amp;"!$F$9")*INDIRECT($B$1&amp;"!$C$20")*B149))),"")</f>
        <v/>
      </c>
      <c r="E149" s="91" t="e" cm="1">
        <f t="array" aca="1" ref="E149" ca="1">(INDIRECT($B$1&amp;"!$F$15") -D149)/C149</f>
        <v>#VALUE!</v>
      </c>
      <c r="F149" s="91" t="str" cm="1">
        <f t="array" aca="1" ref="F149" ca="1">IF(ISNUMBER(E149),E149*INDIRECT($B$1&amp;"!$F$9")/$G$3,"")</f>
        <v/>
      </c>
      <c r="G149" s="91" t="str">
        <f t="shared" ca="1" si="6"/>
        <v/>
      </c>
      <c r="H149" s="91" t="str" cm="1">
        <f t="array" aca="1" ref="H149" ca="1">IF(B149&lt;INDIRECT($B$1&amp;"!$C$7"),H148-G149,"")</f>
        <v/>
      </c>
      <c r="I149" s="87"/>
      <c r="J149" s="87"/>
      <c r="R149" s="87"/>
      <c r="S149" s="87"/>
      <c r="T149" s="87"/>
      <c r="U149" s="87"/>
      <c r="V149" s="87"/>
    </row>
    <row r="150" spans="2:22" x14ac:dyDescent="0.25">
      <c r="B150" s="91" t="str" cm="1">
        <f t="array" aca="1" ref="B150" ca="1">IF(ISNUMBER(B149),IF(AND(B149&lt;INDIRECT($B$1&amp;"!$C$7"),H149&gt;0), B149+0.5,""),"")</f>
        <v/>
      </c>
      <c r="C150" s="91" t="str">
        <f t="shared" ca="1" si="5"/>
        <v/>
      </c>
      <c r="D150" s="91" t="str" cm="1">
        <f t="array" aca="1" ref="D150" ca="1">IF(AND(B150&lt;INDIRECT($B$1&amp;"!$C$7"),ISNUMBER(B150)),INDIRECT($B$1&amp;"!$C$16")*ERFC(0.5*C150*SQRT(INDIRECT($B$1&amp;"!$F$10")/(INDIRECT($B$1&amp;"!$F$9")*INDIRECT($B$1&amp;"!$C$20")*B150))),"")</f>
        <v/>
      </c>
      <c r="E150" s="91" t="e" cm="1">
        <f t="array" aca="1" ref="E150" ca="1">(INDIRECT($B$1&amp;"!$F$15") -D150)/C150</f>
        <v>#VALUE!</v>
      </c>
      <c r="F150" s="91" t="str" cm="1">
        <f t="array" aca="1" ref="F150" ca="1">IF(ISNUMBER(E150),E150*INDIRECT($B$1&amp;"!$F$9")/$G$3,"")</f>
        <v/>
      </c>
      <c r="G150" s="91" t="str">
        <f t="shared" ca="1" si="6"/>
        <v/>
      </c>
      <c r="H150" s="91" t="str" cm="1">
        <f t="array" aca="1" ref="H150" ca="1">IF(B150&lt;INDIRECT($B$1&amp;"!$C$7"),H149-G150,"")</f>
        <v/>
      </c>
      <c r="I150" s="87"/>
      <c r="J150" s="87"/>
      <c r="R150" s="87"/>
      <c r="S150" s="87"/>
      <c r="T150" s="87"/>
      <c r="U150" s="87"/>
      <c r="V150" s="87"/>
    </row>
    <row r="151" spans="2:22" x14ac:dyDescent="0.25">
      <c r="B151" s="91" t="str" cm="1">
        <f t="array" aca="1" ref="B151" ca="1">IF(ISNUMBER(B150),IF(AND(B150&lt;INDIRECT($B$1&amp;"!$C$7"),H150&gt;0), B150+0.5,""),"")</f>
        <v/>
      </c>
      <c r="C151" s="91" t="str">
        <f t="shared" ca="1" si="5"/>
        <v/>
      </c>
      <c r="D151" s="91" t="str" cm="1">
        <f t="array" aca="1" ref="D151" ca="1">IF(AND(B151&lt;INDIRECT($B$1&amp;"!$C$7"),ISNUMBER(B151)),INDIRECT($B$1&amp;"!$C$16")*ERFC(0.5*C151*SQRT(INDIRECT($B$1&amp;"!$F$10")/(INDIRECT($B$1&amp;"!$F$9")*INDIRECT($B$1&amp;"!$C$20")*B151))),"")</f>
        <v/>
      </c>
      <c r="E151" s="91" t="e" cm="1">
        <f t="array" aca="1" ref="E151" ca="1">(INDIRECT($B$1&amp;"!$F$15") -D151)/C151</f>
        <v>#VALUE!</v>
      </c>
      <c r="F151" s="91" t="str" cm="1">
        <f t="array" aca="1" ref="F151" ca="1">IF(ISNUMBER(E151),E151*INDIRECT($B$1&amp;"!$F$9")/$G$3,"")</f>
        <v/>
      </c>
      <c r="G151" s="91" t="str">
        <f t="shared" ca="1" si="6"/>
        <v/>
      </c>
      <c r="H151" s="91" t="str" cm="1">
        <f t="array" aca="1" ref="H151" ca="1">IF(B151&lt;INDIRECT($B$1&amp;"!$C$7"),H150-G151,"")</f>
        <v/>
      </c>
      <c r="I151" s="87"/>
      <c r="J151" s="87"/>
      <c r="R151" s="87"/>
      <c r="S151" s="87"/>
      <c r="T151" s="87"/>
      <c r="U151" s="87"/>
      <c r="V151" s="87"/>
    </row>
    <row r="152" spans="2:22" x14ac:dyDescent="0.25">
      <c r="B152" s="91" t="str" cm="1">
        <f t="array" aca="1" ref="B152" ca="1">IF(ISNUMBER(B151),IF(AND(B151&lt;INDIRECT($B$1&amp;"!$C$7"),H151&gt;0), B151+0.5,""),"")</f>
        <v/>
      </c>
      <c r="C152" s="91" t="str">
        <f t="shared" ca="1" si="5"/>
        <v/>
      </c>
      <c r="D152" s="91" t="str" cm="1">
        <f t="array" aca="1" ref="D152" ca="1">IF(AND(B152&lt;INDIRECT($B$1&amp;"!$C$7"),ISNUMBER(B152)),INDIRECT($B$1&amp;"!$C$16")*ERFC(0.5*C152*SQRT(INDIRECT($B$1&amp;"!$F$10")/(INDIRECT($B$1&amp;"!$F$9")*INDIRECT($B$1&amp;"!$C$20")*B152))),"")</f>
        <v/>
      </c>
      <c r="E152" s="91" t="e" cm="1">
        <f t="array" aca="1" ref="E152" ca="1">(INDIRECT($B$1&amp;"!$F$15") -D152)/C152</f>
        <v>#VALUE!</v>
      </c>
      <c r="F152" s="91" t="str" cm="1">
        <f t="array" aca="1" ref="F152" ca="1">IF(ISNUMBER(E152),E152*INDIRECT($B$1&amp;"!$F$9")/$G$3,"")</f>
        <v/>
      </c>
      <c r="G152" s="91" t="str">
        <f t="shared" ca="1" si="6"/>
        <v/>
      </c>
      <c r="H152" s="91" t="str" cm="1">
        <f t="array" aca="1" ref="H152" ca="1">IF(B152&lt;INDIRECT($B$1&amp;"!$C$7"),H151-G152,"")</f>
        <v/>
      </c>
      <c r="I152" s="87"/>
      <c r="J152" s="87"/>
      <c r="R152" s="87"/>
      <c r="S152" s="87"/>
      <c r="T152" s="87"/>
      <c r="U152" s="87"/>
      <c r="V152" s="87"/>
    </row>
    <row r="153" spans="2:22" x14ac:dyDescent="0.25">
      <c r="B153" s="91" t="str" cm="1">
        <f t="array" aca="1" ref="B153" ca="1">IF(ISNUMBER(B152),IF(AND(B152&lt;INDIRECT($B$1&amp;"!$C$7"),H152&gt;0), B152+0.5,""),"")</f>
        <v/>
      </c>
      <c r="C153" s="91" t="str">
        <f t="shared" ca="1" si="5"/>
        <v/>
      </c>
      <c r="D153" s="91" t="str" cm="1">
        <f t="array" aca="1" ref="D153" ca="1">IF(AND(B153&lt;INDIRECT($B$1&amp;"!$C$7"),ISNUMBER(B153)),INDIRECT($B$1&amp;"!$C$16")*ERFC(0.5*C153*SQRT(INDIRECT($B$1&amp;"!$F$10")/(INDIRECT($B$1&amp;"!$F$9")*INDIRECT($B$1&amp;"!$C$20")*B153))),"")</f>
        <v/>
      </c>
      <c r="E153" s="91" t="e" cm="1">
        <f t="array" aca="1" ref="E153" ca="1">(INDIRECT($B$1&amp;"!$F$15") -D153)/C153</f>
        <v>#VALUE!</v>
      </c>
      <c r="F153" s="91" t="str" cm="1">
        <f t="array" aca="1" ref="F153" ca="1">IF(ISNUMBER(E153),E153*INDIRECT($B$1&amp;"!$F$9")/$G$3,"")</f>
        <v/>
      </c>
      <c r="G153" s="91" t="str">
        <f t="shared" ca="1" si="6"/>
        <v/>
      </c>
      <c r="H153" s="91" t="str" cm="1">
        <f t="array" aca="1" ref="H153" ca="1">IF(B153&lt;INDIRECT($B$1&amp;"!$C$7"),H152-G153,"")</f>
        <v/>
      </c>
      <c r="I153" s="87"/>
      <c r="J153" s="87"/>
      <c r="R153" s="87"/>
      <c r="S153" s="87"/>
      <c r="T153" s="87"/>
      <c r="U153" s="87"/>
      <c r="V153" s="87"/>
    </row>
    <row r="154" spans="2:22" x14ac:dyDescent="0.25">
      <c r="B154" s="91" t="str" cm="1">
        <f t="array" aca="1" ref="B154" ca="1">IF(ISNUMBER(B153),IF(AND(B153&lt;INDIRECT($B$1&amp;"!$C$7"),H153&gt;0), B153+0.5,""),"")</f>
        <v/>
      </c>
      <c r="C154" s="91" t="str">
        <f t="shared" ca="1" si="5"/>
        <v/>
      </c>
      <c r="D154" s="91" t="str" cm="1">
        <f t="array" aca="1" ref="D154" ca="1">IF(AND(B154&lt;INDIRECT($B$1&amp;"!$C$7"),ISNUMBER(B154)),INDIRECT($B$1&amp;"!$C$16")*ERFC(0.5*C154*SQRT(INDIRECT($B$1&amp;"!$F$10")/(INDIRECT($B$1&amp;"!$F$9")*INDIRECT($B$1&amp;"!$C$20")*B154))),"")</f>
        <v/>
      </c>
      <c r="E154" s="91" t="e" cm="1">
        <f t="array" aca="1" ref="E154" ca="1">(INDIRECT($B$1&amp;"!$F$15") -D154)/C154</f>
        <v>#VALUE!</v>
      </c>
      <c r="F154" s="91" t="str" cm="1">
        <f t="array" aca="1" ref="F154" ca="1">IF(ISNUMBER(E154),E154*INDIRECT($B$1&amp;"!$F$9")/$G$3,"")</f>
        <v/>
      </c>
      <c r="G154" s="91" t="str">
        <f t="shared" ca="1" si="6"/>
        <v/>
      </c>
      <c r="H154" s="91" t="str" cm="1">
        <f t="array" aca="1" ref="H154" ca="1">IF(B154&lt;INDIRECT($B$1&amp;"!$C$7"),H153-G154,"")</f>
        <v/>
      </c>
      <c r="I154" s="87"/>
      <c r="J154" s="87"/>
      <c r="R154" s="87"/>
      <c r="S154" s="87"/>
      <c r="T154" s="87"/>
      <c r="U154" s="87"/>
      <c r="V154" s="87"/>
    </row>
    <row r="155" spans="2:22" x14ac:dyDescent="0.25">
      <c r="B155" s="91" t="str" cm="1">
        <f t="array" aca="1" ref="B155" ca="1">IF(ISNUMBER(B154),IF(AND(B154&lt;INDIRECT($B$1&amp;"!$C$7"),H154&gt;0), B154+0.5,""),"")</f>
        <v/>
      </c>
      <c r="C155" s="91" t="str">
        <f t="shared" ca="1" si="5"/>
        <v/>
      </c>
      <c r="D155" s="91" t="str" cm="1">
        <f t="array" aca="1" ref="D155" ca="1">IF(AND(B155&lt;INDIRECT($B$1&amp;"!$C$7"),ISNUMBER(B155)),INDIRECT($B$1&amp;"!$C$16")*ERFC(0.5*C155*SQRT(INDIRECT($B$1&amp;"!$F$10")/(INDIRECT($B$1&amp;"!$F$9")*INDIRECT($B$1&amp;"!$C$20")*B155))),"")</f>
        <v/>
      </c>
      <c r="E155" s="91" t="e" cm="1">
        <f t="array" aca="1" ref="E155" ca="1">(INDIRECT($B$1&amp;"!$F$15") -D155)/C155</f>
        <v>#VALUE!</v>
      </c>
      <c r="F155" s="91" t="str" cm="1">
        <f t="array" aca="1" ref="F155" ca="1">IF(ISNUMBER(E155),E155*INDIRECT($B$1&amp;"!$F$9")/$G$3,"")</f>
        <v/>
      </c>
      <c r="G155" s="91" t="str">
        <f t="shared" ca="1" si="6"/>
        <v/>
      </c>
      <c r="H155" s="91" t="str" cm="1">
        <f t="array" aca="1" ref="H155" ca="1">IF(B155&lt;INDIRECT($B$1&amp;"!$C$7"),H154-G155,"")</f>
        <v/>
      </c>
      <c r="I155" s="87"/>
      <c r="J155" s="87"/>
      <c r="R155" s="87"/>
      <c r="S155" s="87"/>
      <c r="T155" s="87"/>
      <c r="U155" s="87"/>
      <c r="V155" s="87"/>
    </row>
    <row r="156" spans="2:22" x14ac:dyDescent="0.25">
      <c r="B156" s="91" t="str" cm="1">
        <f t="array" aca="1" ref="B156" ca="1">IF(ISNUMBER(B155),IF(AND(B155&lt;INDIRECT($B$1&amp;"!$C$7"),H155&gt;0), B155+0.5,""),"")</f>
        <v/>
      </c>
      <c r="C156" s="91" t="str">
        <f t="shared" ca="1" si="5"/>
        <v/>
      </c>
      <c r="D156" s="91" t="str" cm="1">
        <f t="array" aca="1" ref="D156" ca="1">IF(AND(B156&lt;INDIRECT($B$1&amp;"!$C$7"),ISNUMBER(B156)),INDIRECT($B$1&amp;"!$C$16")*ERFC(0.5*C156*SQRT(INDIRECT($B$1&amp;"!$F$10")/(INDIRECT($B$1&amp;"!$F$9")*INDIRECT($B$1&amp;"!$C$20")*B156))),"")</f>
        <v/>
      </c>
      <c r="E156" s="91" t="e" cm="1">
        <f t="array" aca="1" ref="E156" ca="1">(INDIRECT($B$1&amp;"!$F$15") -D156)/C156</f>
        <v>#VALUE!</v>
      </c>
      <c r="F156" s="91" t="str" cm="1">
        <f t="array" aca="1" ref="F156" ca="1">IF(ISNUMBER(E156),E156*INDIRECT($B$1&amp;"!$F$9")/$G$3,"")</f>
        <v/>
      </c>
      <c r="G156" s="91" t="str">
        <f t="shared" ca="1" si="6"/>
        <v/>
      </c>
      <c r="H156" s="91" t="str" cm="1">
        <f t="array" aca="1" ref="H156" ca="1">IF(B156&lt;INDIRECT($B$1&amp;"!$C$7"),H155-G156,"")</f>
        <v/>
      </c>
      <c r="I156" s="87"/>
      <c r="J156" s="87"/>
      <c r="R156" s="87"/>
      <c r="S156" s="87"/>
      <c r="T156" s="87"/>
      <c r="U156" s="87"/>
      <c r="V156" s="87"/>
    </row>
    <row r="157" spans="2:22" x14ac:dyDescent="0.25">
      <c r="B157" s="91" t="str" cm="1">
        <f t="array" aca="1" ref="B157" ca="1">IF(ISNUMBER(B156),IF(AND(B156&lt;INDIRECT($B$1&amp;"!$C$7"),H156&gt;0), B156+0.5,""),"")</f>
        <v/>
      </c>
      <c r="C157" s="91" t="str">
        <f t="shared" ca="1" si="5"/>
        <v/>
      </c>
      <c r="D157" s="91" t="str" cm="1">
        <f t="array" aca="1" ref="D157" ca="1">IF(AND(B157&lt;INDIRECT($B$1&amp;"!$C$7"),ISNUMBER(B157)),INDIRECT($B$1&amp;"!$C$16")*ERFC(0.5*C157*SQRT(INDIRECT($B$1&amp;"!$F$10")/(INDIRECT($B$1&amp;"!$F$9")*INDIRECT($B$1&amp;"!$C$20")*B157))),"")</f>
        <v/>
      </c>
      <c r="E157" s="91" t="e" cm="1">
        <f t="array" aca="1" ref="E157" ca="1">(INDIRECT($B$1&amp;"!$F$15") -D157)/C157</f>
        <v>#VALUE!</v>
      </c>
      <c r="F157" s="91" t="str" cm="1">
        <f t="array" aca="1" ref="F157" ca="1">IF(ISNUMBER(E157),E157*INDIRECT($B$1&amp;"!$F$9")/$G$3,"")</f>
        <v/>
      </c>
      <c r="G157" s="91" t="str">
        <f t="shared" ca="1" si="6"/>
        <v/>
      </c>
      <c r="H157" s="91" t="str" cm="1">
        <f t="array" aca="1" ref="H157" ca="1">IF(B157&lt;INDIRECT($B$1&amp;"!$C$7"),H156-G157,"")</f>
        <v/>
      </c>
      <c r="I157" s="87"/>
      <c r="J157" s="87"/>
      <c r="R157" s="87"/>
      <c r="S157" s="87"/>
      <c r="T157" s="87"/>
      <c r="U157" s="87"/>
      <c r="V157" s="87"/>
    </row>
    <row r="158" spans="2:22" x14ac:dyDescent="0.25">
      <c r="B158" s="91" t="str" cm="1">
        <f t="array" aca="1" ref="B158" ca="1">IF(ISNUMBER(B157),IF(AND(B157&lt;INDIRECT($B$1&amp;"!$C$7"),H157&gt;0), B157+0.5,""),"")</f>
        <v/>
      </c>
      <c r="C158" s="91" t="str">
        <f t="shared" ca="1" si="5"/>
        <v/>
      </c>
      <c r="D158" s="91" t="str" cm="1">
        <f t="array" aca="1" ref="D158" ca="1">IF(AND(B158&lt;INDIRECT($B$1&amp;"!$C$7"),ISNUMBER(B158)),INDIRECT($B$1&amp;"!$C$16")*ERFC(0.5*C158*SQRT(INDIRECT($B$1&amp;"!$F$10")/(INDIRECT($B$1&amp;"!$F$9")*INDIRECT($B$1&amp;"!$C$20")*B158))),"")</f>
        <v/>
      </c>
      <c r="E158" s="91" t="e" cm="1">
        <f t="array" aca="1" ref="E158" ca="1">(INDIRECT($B$1&amp;"!$F$15") -D158)/C158</f>
        <v>#VALUE!</v>
      </c>
      <c r="F158" s="91" t="str" cm="1">
        <f t="array" aca="1" ref="F158" ca="1">IF(ISNUMBER(E158),E158*INDIRECT($B$1&amp;"!$F$9")/$G$3,"")</f>
        <v/>
      </c>
      <c r="G158" s="91" t="str">
        <f t="shared" ca="1" si="6"/>
        <v/>
      </c>
      <c r="H158" s="91" t="str" cm="1">
        <f t="array" aca="1" ref="H158" ca="1">IF(B158&lt;INDIRECT($B$1&amp;"!$C$7"),H157-G158,"")</f>
        <v/>
      </c>
      <c r="I158" s="87"/>
      <c r="J158" s="87"/>
      <c r="R158" s="87"/>
      <c r="S158" s="87"/>
      <c r="T158" s="87"/>
      <c r="U158" s="87"/>
      <c r="V158" s="87"/>
    </row>
    <row r="159" spans="2:22" x14ac:dyDescent="0.25">
      <c r="B159" s="91" t="str" cm="1">
        <f t="array" aca="1" ref="B159" ca="1">IF(ISNUMBER(B158),IF(AND(B158&lt;INDIRECT($B$1&amp;"!$C$7"),H158&gt;0), B158+0.5,""),"")</f>
        <v/>
      </c>
      <c r="C159" s="91" t="str">
        <f t="shared" ca="1" si="5"/>
        <v/>
      </c>
      <c r="D159" s="91" t="str" cm="1">
        <f t="array" aca="1" ref="D159" ca="1">IF(AND(B159&lt;INDIRECT($B$1&amp;"!$C$7"),ISNUMBER(B159)),INDIRECT($B$1&amp;"!$C$16")*ERFC(0.5*C159*SQRT(INDIRECT($B$1&amp;"!$F$10")/(INDIRECT($B$1&amp;"!$F$9")*INDIRECT($B$1&amp;"!$C$20")*B159))),"")</f>
        <v/>
      </c>
      <c r="E159" s="91" t="e" cm="1">
        <f t="array" aca="1" ref="E159" ca="1">(INDIRECT($B$1&amp;"!$F$15") -D159)/C159</f>
        <v>#VALUE!</v>
      </c>
      <c r="F159" s="91" t="str" cm="1">
        <f t="array" aca="1" ref="F159" ca="1">IF(ISNUMBER(E159),E159*INDIRECT($B$1&amp;"!$F$9")/$G$3,"")</f>
        <v/>
      </c>
      <c r="G159" s="91" t="str">
        <f t="shared" ca="1" si="6"/>
        <v/>
      </c>
      <c r="H159" s="91" t="str" cm="1">
        <f t="array" aca="1" ref="H159" ca="1">IF(B159&lt;INDIRECT($B$1&amp;"!$C$7"),H158-G159,"")</f>
        <v/>
      </c>
      <c r="I159" s="87"/>
      <c r="J159" s="87"/>
      <c r="R159" s="87"/>
      <c r="S159" s="87"/>
      <c r="T159" s="87"/>
      <c r="U159" s="87"/>
      <c r="V159" s="87"/>
    </row>
    <row r="160" spans="2:22" x14ac:dyDescent="0.25">
      <c r="B160" s="91" t="str" cm="1">
        <f t="array" aca="1" ref="B160" ca="1">IF(ISNUMBER(B159),IF(AND(B159&lt;INDIRECT($B$1&amp;"!$C$7"),H159&gt;0), B159+0.5,""),"")</f>
        <v/>
      </c>
      <c r="C160" s="91" t="str">
        <f t="shared" ca="1" si="5"/>
        <v/>
      </c>
      <c r="D160" s="91" t="str" cm="1">
        <f t="array" aca="1" ref="D160" ca="1">IF(AND(B160&lt;INDIRECT($B$1&amp;"!$C$7"),ISNUMBER(B160)),INDIRECT($B$1&amp;"!$C$16")*ERFC(0.5*C160*SQRT(INDIRECT($B$1&amp;"!$F$10")/(INDIRECT($B$1&amp;"!$F$9")*INDIRECT($B$1&amp;"!$C$20")*B160))),"")</f>
        <v/>
      </c>
      <c r="E160" s="91" t="e" cm="1">
        <f t="array" aca="1" ref="E160" ca="1">(INDIRECT($B$1&amp;"!$F$15") -D160)/C160</f>
        <v>#VALUE!</v>
      </c>
      <c r="F160" s="91" t="str" cm="1">
        <f t="array" aca="1" ref="F160" ca="1">IF(ISNUMBER(E160),E160*INDIRECT($B$1&amp;"!$F$9")/$G$3,"")</f>
        <v/>
      </c>
      <c r="G160" s="91" t="str">
        <f t="shared" ca="1" si="6"/>
        <v/>
      </c>
      <c r="H160" s="91" t="str" cm="1">
        <f t="array" aca="1" ref="H160" ca="1">IF(B160&lt;INDIRECT($B$1&amp;"!$C$7"),H159-G160,"")</f>
        <v/>
      </c>
      <c r="I160" s="87"/>
      <c r="J160" s="87"/>
      <c r="R160" s="87"/>
      <c r="S160" s="87"/>
      <c r="T160" s="87"/>
      <c r="U160" s="87"/>
      <c r="V160" s="87"/>
    </row>
    <row r="161" spans="2:22" x14ac:dyDescent="0.25">
      <c r="B161" s="91" t="str" cm="1">
        <f t="array" aca="1" ref="B161" ca="1">IF(ISNUMBER(B160),IF(AND(B160&lt;INDIRECT($B$1&amp;"!$C$7"),H160&gt;0), B160+0.5,""),"")</f>
        <v/>
      </c>
      <c r="C161" s="91" t="str">
        <f t="shared" ca="1" si="5"/>
        <v/>
      </c>
      <c r="D161" s="91" t="str" cm="1">
        <f t="array" aca="1" ref="D161" ca="1">IF(AND(B161&lt;INDIRECT($B$1&amp;"!$C$7"),ISNUMBER(B161)),INDIRECT($B$1&amp;"!$C$16")*ERFC(0.5*C161*SQRT(INDIRECT($B$1&amp;"!$F$10")/(INDIRECT($B$1&amp;"!$F$9")*INDIRECT($B$1&amp;"!$C$20")*B161))),"")</f>
        <v/>
      </c>
      <c r="E161" s="91" t="e" cm="1">
        <f t="array" aca="1" ref="E161" ca="1">(INDIRECT($B$1&amp;"!$F$15") -D161)/C161</f>
        <v>#VALUE!</v>
      </c>
      <c r="F161" s="91" t="str" cm="1">
        <f t="array" aca="1" ref="F161" ca="1">IF(ISNUMBER(E161),E161*INDIRECT($B$1&amp;"!$F$9")/$G$3,"")</f>
        <v/>
      </c>
      <c r="G161" s="91" t="str">
        <f t="shared" ca="1" si="6"/>
        <v/>
      </c>
      <c r="H161" s="91" t="str" cm="1">
        <f t="array" aca="1" ref="H161" ca="1">IF(B161&lt;INDIRECT($B$1&amp;"!$C$7"),H160-G161,"")</f>
        <v/>
      </c>
      <c r="I161" s="87"/>
      <c r="J161" s="87"/>
      <c r="R161" s="87"/>
      <c r="S161" s="87"/>
      <c r="U161" s="87"/>
      <c r="V161" s="87"/>
    </row>
    <row r="162" spans="2:22" x14ac:dyDescent="0.25">
      <c r="B162" s="91" t="str" cm="1">
        <f t="array" aca="1" ref="B162" ca="1">IF(ISNUMBER(B161),IF(AND(B161&lt;INDIRECT($B$1&amp;"!$C$7"),H161&gt;0), B161+0.5,""),"")</f>
        <v/>
      </c>
      <c r="C162" s="91" t="str">
        <f t="shared" ca="1" si="5"/>
        <v/>
      </c>
      <c r="D162" s="91" t="str" cm="1">
        <f t="array" aca="1" ref="D162" ca="1">IF(AND(B162&lt;INDIRECT($B$1&amp;"!$C$7"),ISNUMBER(B162)),INDIRECT($B$1&amp;"!$C$16")*ERFC(0.5*C162*SQRT(INDIRECT($B$1&amp;"!$F$10")/(INDIRECT($B$1&amp;"!$F$9")*INDIRECT($B$1&amp;"!$C$20")*B162))),"")</f>
        <v/>
      </c>
      <c r="E162" s="91" t="e" cm="1">
        <f t="array" aca="1" ref="E162" ca="1">(INDIRECT($B$1&amp;"!$F$15") -D162)/C162</f>
        <v>#VALUE!</v>
      </c>
      <c r="F162" s="91" t="str" cm="1">
        <f t="array" aca="1" ref="F162" ca="1">IF(ISNUMBER(E162),E162*INDIRECT($B$1&amp;"!$F$9")/$G$3,"")</f>
        <v/>
      </c>
      <c r="G162" s="91" t="str">
        <f t="shared" ca="1" si="6"/>
        <v/>
      </c>
      <c r="H162" s="91" t="str" cm="1">
        <f t="array" aca="1" ref="H162" ca="1">IF(B162&lt;INDIRECT($B$1&amp;"!$C$7"),H161-G162,"")</f>
        <v/>
      </c>
      <c r="I162" s="87"/>
      <c r="J162" s="87"/>
      <c r="R162" s="87"/>
      <c r="S162" s="87"/>
      <c r="U162" s="87"/>
      <c r="V162" s="87"/>
    </row>
    <row r="163" spans="2:22" x14ac:dyDescent="0.25">
      <c r="B163" s="91" t="str" cm="1">
        <f t="array" aca="1" ref="B163" ca="1">IF(ISNUMBER(B162),IF(AND(B162&lt;INDIRECT($B$1&amp;"!$C$7"),H162&gt;0), B162+0.5,""),"")</f>
        <v/>
      </c>
      <c r="C163" s="91" t="str">
        <f t="shared" ca="1" si="5"/>
        <v/>
      </c>
      <c r="D163" s="91" t="str" cm="1">
        <f t="array" aca="1" ref="D163" ca="1">IF(AND(B163&lt;INDIRECT($B$1&amp;"!$C$7"),ISNUMBER(B163)),INDIRECT($B$1&amp;"!$C$16")*ERFC(0.5*C163*SQRT(INDIRECT($B$1&amp;"!$F$10")/(INDIRECT($B$1&amp;"!$F$9")*INDIRECT($B$1&amp;"!$C$20")*B163))),"")</f>
        <v/>
      </c>
      <c r="E163" s="91" t="e" cm="1">
        <f t="array" aca="1" ref="E163" ca="1">(INDIRECT($B$1&amp;"!$F$15") -D163)/C163</f>
        <v>#VALUE!</v>
      </c>
      <c r="F163" s="91" t="str" cm="1">
        <f t="array" aca="1" ref="F163" ca="1">IF(ISNUMBER(E163),E163*INDIRECT($B$1&amp;"!$F$9")/$G$3,"")</f>
        <v/>
      </c>
      <c r="G163" s="91" t="str">
        <f t="shared" ca="1" si="6"/>
        <v/>
      </c>
      <c r="H163" s="91" t="str" cm="1">
        <f t="array" aca="1" ref="H163" ca="1">IF(B163&lt;INDIRECT($B$1&amp;"!$C$7"),H162-G163,"")</f>
        <v/>
      </c>
      <c r="I163" s="87"/>
      <c r="J163" s="87"/>
      <c r="R163" s="87"/>
      <c r="S163" s="87"/>
      <c r="U163" s="87"/>
      <c r="V163" s="87"/>
    </row>
    <row r="164" spans="2:22" x14ac:dyDescent="0.25">
      <c r="B164" s="91" t="str" cm="1">
        <f t="array" aca="1" ref="B164" ca="1">IF(ISNUMBER(B163),IF(AND(B163&lt;INDIRECT($B$1&amp;"!$C$7"),H163&gt;0), B163+0.5,""),"")</f>
        <v/>
      </c>
      <c r="C164" s="91" t="str">
        <f t="shared" ca="1" si="5"/>
        <v/>
      </c>
      <c r="D164" s="91" t="str" cm="1">
        <f t="array" aca="1" ref="D164" ca="1">IF(AND(B164&lt;INDIRECT($B$1&amp;"!$C$7"),ISNUMBER(B164)),INDIRECT($B$1&amp;"!$C$16")*ERFC(0.5*C164*SQRT(INDIRECT($B$1&amp;"!$F$10")/(INDIRECT($B$1&amp;"!$F$9")*INDIRECT($B$1&amp;"!$C$20")*B164))),"")</f>
        <v/>
      </c>
      <c r="E164" s="91" t="e" cm="1">
        <f t="array" aca="1" ref="E164" ca="1">(INDIRECT($B$1&amp;"!$F$15") -D164)/C164</f>
        <v>#VALUE!</v>
      </c>
      <c r="F164" s="91" t="str" cm="1">
        <f t="array" aca="1" ref="F164" ca="1">IF(ISNUMBER(E164),E164*INDIRECT($B$1&amp;"!$F$9")/$G$3,"")</f>
        <v/>
      </c>
      <c r="G164" s="91" t="str">
        <f t="shared" ca="1" si="6"/>
        <v/>
      </c>
      <c r="H164" s="91" t="str" cm="1">
        <f t="array" aca="1" ref="H164" ca="1">IF(B164&lt;INDIRECT($B$1&amp;"!$C$7"),H163-G164,"")</f>
        <v/>
      </c>
      <c r="I164" s="87"/>
      <c r="J164" s="87"/>
      <c r="R164" s="87"/>
      <c r="S164" s="87"/>
      <c r="U164" s="87"/>
      <c r="V164" s="87"/>
    </row>
    <row r="165" spans="2:22" x14ac:dyDescent="0.25">
      <c r="B165" s="91" t="str" cm="1">
        <f t="array" aca="1" ref="B165" ca="1">IF(ISNUMBER(B164),IF(AND(B164&lt;INDIRECT($B$1&amp;"!$C$7"),H164&gt;0), B164+0.5,""),"")</f>
        <v/>
      </c>
      <c r="C165" s="91" t="str">
        <f t="shared" ca="1" si="5"/>
        <v/>
      </c>
      <c r="D165" s="91" t="str" cm="1">
        <f t="array" aca="1" ref="D165" ca="1">IF(AND(B165&lt;INDIRECT($B$1&amp;"!$C$7"),ISNUMBER(B165)),INDIRECT($B$1&amp;"!$C$16")*ERFC(0.5*C165*SQRT(INDIRECT($B$1&amp;"!$F$10")/(INDIRECT($B$1&amp;"!$F$9")*INDIRECT($B$1&amp;"!$C$20")*B165))),"")</f>
        <v/>
      </c>
      <c r="E165" s="91" t="e" cm="1">
        <f t="array" aca="1" ref="E165" ca="1">(INDIRECT($B$1&amp;"!$F$15") -D165)/C165</f>
        <v>#VALUE!</v>
      </c>
      <c r="F165" s="91" t="str" cm="1">
        <f t="array" aca="1" ref="F165" ca="1">IF(ISNUMBER(E165),E165*INDIRECT($B$1&amp;"!$F$9")/$G$3,"")</f>
        <v/>
      </c>
      <c r="G165" s="91" t="str">
        <f t="shared" ca="1" si="6"/>
        <v/>
      </c>
      <c r="H165" s="91" t="str" cm="1">
        <f t="array" aca="1" ref="H165" ca="1">IF(B165&lt;INDIRECT($B$1&amp;"!$C$7"),H164-G165,"")</f>
        <v/>
      </c>
      <c r="I165" s="87"/>
      <c r="J165" s="87"/>
      <c r="R165" s="87"/>
      <c r="S165" s="87"/>
      <c r="U165" s="87"/>
      <c r="V165" s="87"/>
    </row>
    <row r="166" spans="2:22" x14ac:dyDescent="0.25">
      <c r="B166" s="91" t="str" cm="1">
        <f t="array" aca="1" ref="B166" ca="1">IF(ISNUMBER(B165),IF(AND(B165&lt;INDIRECT($B$1&amp;"!$C$7"),H165&gt;0), B165+0.5,""),"")</f>
        <v/>
      </c>
      <c r="C166" s="91" t="str">
        <f t="shared" ca="1" si="5"/>
        <v/>
      </c>
      <c r="D166" s="91" t="str" cm="1">
        <f t="array" aca="1" ref="D166" ca="1">IF(AND(B166&lt;INDIRECT($B$1&amp;"!$C$7"),ISNUMBER(B166)),INDIRECT($B$1&amp;"!$C$16")*ERFC(0.5*C166*SQRT(INDIRECT($B$1&amp;"!$F$10")/(INDIRECT($B$1&amp;"!$F$9")*INDIRECT($B$1&amp;"!$C$20")*B166))),"")</f>
        <v/>
      </c>
      <c r="E166" s="91" t="e" cm="1">
        <f t="array" aca="1" ref="E166" ca="1">(INDIRECT($B$1&amp;"!$F$15") -D166)/C166</f>
        <v>#VALUE!</v>
      </c>
      <c r="F166" s="91" t="str" cm="1">
        <f t="array" aca="1" ref="F166" ca="1">IF(ISNUMBER(E166),E166*INDIRECT($B$1&amp;"!$F$9")/$G$3,"")</f>
        <v/>
      </c>
      <c r="G166" s="91" t="str">
        <f t="shared" ca="1" si="6"/>
        <v/>
      </c>
      <c r="H166" s="91" t="str" cm="1">
        <f t="array" aca="1" ref="H166" ca="1">IF(B166&lt;INDIRECT($B$1&amp;"!$C$7"),H165-G166,"")</f>
        <v/>
      </c>
      <c r="I166" s="87"/>
      <c r="J166" s="87"/>
      <c r="R166" s="87"/>
      <c r="S166" s="87"/>
      <c r="U166" s="87"/>
      <c r="V166" s="87"/>
    </row>
    <row r="167" spans="2:22" x14ac:dyDescent="0.25">
      <c r="B167" s="91" t="str" cm="1">
        <f t="array" aca="1" ref="B167" ca="1">IF(ISNUMBER(B166),IF(AND(B166&lt;INDIRECT($B$1&amp;"!$C$7"),H166&gt;0), B166+0.5,""),"")</f>
        <v/>
      </c>
      <c r="C167" s="91" t="str">
        <f t="shared" ca="1" si="5"/>
        <v/>
      </c>
      <c r="D167" s="91" t="str" cm="1">
        <f t="array" aca="1" ref="D167" ca="1">IF(AND(B167&lt;INDIRECT($B$1&amp;"!$C$7"),ISNUMBER(B167)),INDIRECT($B$1&amp;"!$C$16")*ERFC(0.5*C167*SQRT(INDIRECT($B$1&amp;"!$F$10")/(INDIRECT($B$1&amp;"!$F$9")*INDIRECT($B$1&amp;"!$C$20")*B167))),"")</f>
        <v/>
      </c>
      <c r="E167" s="91" t="e" cm="1">
        <f t="array" aca="1" ref="E167" ca="1">(INDIRECT($B$1&amp;"!$F$15") -D167)/C167</f>
        <v>#VALUE!</v>
      </c>
      <c r="F167" s="91" t="str" cm="1">
        <f t="array" aca="1" ref="F167" ca="1">IF(ISNUMBER(E167),E167*INDIRECT($B$1&amp;"!$F$9")/$G$3,"")</f>
        <v/>
      </c>
      <c r="G167" s="91" t="str">
        <f t="shared" ca="1" si="6"/>
        <v/>
      </c>
      <c r="H167" s="91" t="str" cm="1">
        <f t="array" aca="1" ref="H167" ca="1">IF(B167&lt;INDIRECT($B$1&amp;"!$C$7"),H166-G167,"")</f>
        <v/>
      </c>
      <c r="I167" s="87"/>
      <c r="J167" s="87"/>
      <c r="R167" s="87"/>
      <c r="S167" s="87"/>
      <c r="U167" s="87"/>
      <c r="V167" s="87"/>
    </row>
    <row r="168" spans="2:22" x14ac:dyDescent="0.25">
      <c r="B168" s="91" t="str" cm="1">
        <f t="array" aca="1" ref="B168" ca="1">IF(ISNUMBER(B167),IF(AND(B167&lt;INDIRECT($B$1&amp;"!$C$7"),H167&gt;0), B167+0.5,""),"")</f>
        <v/>
      </c>
      <c r="C168" s="91" t="str">
        <f t="shared" ca="1" si="5"/>
        <v/>
      </c>
      <c r="D168" s="91" t="str" cm="1">
        <f t="array" aca="1" ref="D168" ca="1">IF(AND(B168&lt;INDIRECT($B$1&amp;"!$C$7"),ISNUMBER(B168)),INDIRECT($B$1&amp;"!$C$16")*ERFC(0.5*C168*SQRT(INDIRECT($B$1&amp;"!$F$10")/(INDIRECT($B$1&amp;"!$F$9")*INDIRECT($B$1&amp;"!$C$20")*B168))),"")</f>
        <v/>
      </c>
      <c r="E168" s="91" t="e" cm="1">
        <f t="array" aca="1" ref="E168" ca="1">(INDIRECT($B$1&amp;"!$F$15") -D168)/C168</f>
        <v>#VALUE!</v>
      </c>
      <c r="F168" s="91" t="str" cm="1">
        <f t="array" aca="1" ref="F168" ca="1">IF(ISNUMBER(E168),E168*INDIRECT($B$1&amp;"!$F$9")/$G$3,"")</f>
        <v/>
      </c>
      <c r="G168" s="91" t="str">
        <f t="shared" ca="1" si="6"/>
        <v/>
      </c>
      <c r="H168" s="91" t="str" cm="1">
        <f t="array" aca="1" ref="H168" ca="1">IF(B168&lt;INDIRECT($B$1&amp;"!$C$7"),H167-G168,"")</f>
        <v/>
      </c>
      <c r="I168" s="87"/>
      <c r="J168" s="87"/>
      <c r="R168" s="87"/>
      <c r="S168" s="87"/>
      <c r="U168" s="87"/>
      <c r="V168" s="87"/>
    </row>
    <row r="169" spans="2:22" x14ac:dyDescent="0.25">
      <c r="B169" s="91" t="str" cm="1">
        <f t="array" aca="1" ref="B169" ca="1">IF(ISNUMBER(B168),IF(AND(B168&lt;INDIRECT($B$1&amp;"!$C$7"),H168&gt;0), B168+0.5,""),"")</f>
        <v/>
      </c>
      <c r="C169" s="91" t="str">
        <f t="shared" ca="1" si="5"/>
        <v/>
      </c>
      <c r="D169" s="91" t="str" cm="1">
        <f t="array" aca="1" ref="D169" ca="1">IF(AND(B169&lt;INDIRECT($B$1&amp;"!$C$7"),ISNUMBER(B169)),INDIRECT($B$1&amp;"!$C$16")*ERFC(0.5*C169*SQRT(INDIRECT($B$1&amp;"!$F$10")/(INDIRECT($B$1&amp;"!$F$9")*INDIRECT($B$1&amp;"!$C$20")*B169))),"")</f>
        <v/>
      </c>
      <c r="E169" s="91" t="e" cm="1">
        <f t="array" aca="1" ref="E169" ca="1">(INDIRECT($B$1&amp;"!$F$15") -D169)/C169</f>
        <v>#VALUE!</v>
      </c>
      <c r="F169" s="91" t="str" cm="1">
        <f t="array" aca="1" ref="F169" ca="1">IF(ISNUMBER(E169),E169*INDIRECT($B$1&amp;"!$F$9")/$G$3,"")</f>
        <v/>
      </c>
      <c r="G169" s="91" t="str">
        <f t="shared" ca="1" si="6"/>
        <v/>
      </c>
      <c r="H169" s="91" t="str" cm="1">
        <f t="array" aca="1" ref="H169" ca="1">IF(B169&lt;INDIRECT($B$1&amp;"!$C$7"),H168-G169,"")</f>
        <v/>
      </c>
      <c r="I169" s="87"/>
      <c r="J169" s="87"/>
      <c r="R169" s="87"/>
      <c r="S169" s="87"/>
      <c r="U169" s="87"/>
      <c r="V169" s="87"/>
    </row>
    <row r="170" spans="2:22" x14ac:dyDescent="0.25">
      <c r="B170" s="91" t="str" cm="1">
        <f t="array" aca="1" ref="B170" ca="1">IF(ISNUMBER(B169),IF(AND(B169&lt;INDIRECT($B$1&amp;"!$C$7"),H169&gt;0), B169+0.5,""),"")</f>
        <v/>
      </c>
      <c r="C170" s="91" t="str">
        <f t="shared" ca="1" si="5"/>
        <v/>
      </c>
      <c r="D170" s="91" t="str" cm="1">
        <f t="array" aca="1" ref="D170" ca="1">IF(AND(B170&lt;INDIRECT($B$1&amp;"!$C$7"),ISNUMBER(B170)),INDIRECT($B$1&amp;"!$C$16")*ERFC(0.5*C170*SQRT(INDIRECT($B$1&amp;"!$F$10")/(INDIRECT($B$1&amp;"!$F$9")*INDIRECT($B$1&amp;"!$C$20")*B170))),"")</f>
        <v/>
      </c>
      <c r="E170" s="91" t="e" cm="1">
        <f t="array" aca="1" ref="E170" ca="1">(INDIRECT($B$1&amp;"!$F$15") -D170)/C170</f>
        <v>#VALUE!</v>
      </c>
      <c r="F170" s="91" t="str" cm="1">
        <f t="array" aca="1" ref="F170" ca="1">IF(ISNUMBER(E170),E170*INDIRECT($B$1&amp;"!$F$9")/$G$3,"")</f>
        <v/>
      </c>
      <c r="G170" s="91" t="str">
        <f t="shared" ca="1" si="6"/>
        <v/>
      </c>
      <c r="H170" s="91" t="str" cm="1">
        <f t="array" aca="1" ref="H170" ca="1">IF(B170&lt;INDIRECT($B$1&amp;"!$C$7"),H169-G170,"")</f>
        <v/>
      </c>
      <c r="I170" s="87"/>
      <c r="J170" s="87"/>
      <c r="R170" s="87"/>
      <c r="S170" s="87"/>
      <c r="U170" s="87"/>
      <c r="V170" s="87"/>
    </row>
    <row r="171" spans="2:22" x14ac:dyDescent="0.25">
      <c r="B171" s="91" t="str" cm="1">
        <f t="array" aca="1" ref="B171" ca="1">IF(ISNUMBER(B170),IF(AND(B170&lt;INDIRECT($B$1&amp;"!$C$7"),H170&gt;0), B170+0.5,""),"")</f>
        <v/>
      </c>
      <c r="C171" s="91" t="str">
        <f t="shared" ca="1" si="5"/>
        <v/>
      </c>
      <c r="D171" s="91" t="str" cm="1">
        <f t="array" aca="1" ref="D171" ca="1">IF(AND(B171&lt;INDIRECT($B$1&amp;"!$C$7"),ISNUMBER(B171)),INDIRECT($B$1&amp;"!$C$16")*ERFC(0.5*C171*SQRT(INDIRECT($B$1&amp;"!$F$10")/(INDIRECT($B$1&amp;"!$F$9")*INDIRECT($B$1&amp;"!$C$20")*B171))),"")</f>
        <v/>
      </c>
      <c r="E171" s="91" t="e" cm="1">
        <f t="array" aca="1" ref="E171" ca="1">(INDIRECT($B$1&amp;"!$F$15") -D171)/C171</f>
        <v>#VALUE!</v>
      </c>
      <c r="F171" s="91" t="str" cm="1">
        <f t="array" aca="1" ref="F171" ca="1">IF(ISNUMBER(E171),E171*INDIRECT($B$1&amp;"!$F$9")/$G$3,"")</f>
        <v/>
      </c>
      <c r="G171" s="91" t="str">
        <f t="shared" ca="1" si="6"/>
        <v/>
      </c>
      <c r="H171" s="91" t="str" cm="1">
        <f t="array" aca="1" ref="H171" ca="1">IF(B171&lt;INDIRECT($B$1&amp;"!$C$7"),H170-G171,"")</f>
        <v/>
      </c>
      <c r="I171" s="87"/>
      <c r="J171" s="87"/>
      <c r="R171" s="87"/>
      <c r="S171" s="87"/>
      <c r="U171" s="87"/>
      <c r="V171" s="87"/>
    </row>
    <row r="172" spans="2:22" x14ac:dyDescent="0.25">
      <c r="B172" s="91" t="str" cm="1">
        <f t="array" aca="1" ref="B172" ca="1">IF(ISNUMBER(B171),IF(AND(B171&lt;INDIRECT($B$1&amp;"!$C$7"),H171&gt;0), B171+0.5,""),"")</f>
        <v/>
      </c>
      <c r="C172" s="91" t="str">
        <f t="shared" ca="1" si="5"/>
        <v/>
      </c>
      <c r="D172" s="91" t="str" cm="1">
        <f t="array" aca="1" ref="D172" ca="1">IF(AND(B172&lt;INDIRECT($B$1&amp;"!$C$7"),ISNUMBER(B172)),INDIRECT($B$1&amp;"!$C$16")*ERFC(0.5*C172*SQRT(INDIRECT($B$1&amp;"!$F$10")/(INDIRECT($B$1&amp;"!$F$9")*INDIRECT($B$1&amp;"!$C$20")*B172))),"")</f>
        <v/>
      </c>
      <c r="E172" s="91" t="e" cm="1">
        <f t="array" aca="1" ref="E172" ca="1">(INDIRECT($B$1&amp;"!$F$15") -D172)/C172</f>
        <v>#VALUE!</v>
      </c>
      <c r="F172" s="91" t="str" cm="1">
        <f t="array" aca="1" ref="F172" ca="1">IF(ISNUMBER(E172),E172*INDIRECT($B$1&amp;"!$F$9")/$G$3,"")</f>
        <v/>
      </c>
      <c r="G172" s="91" t="str">
        <f t="shared" ca="1" si="6"/>
        <v/>
      </c>
      <c r="H172" s="91" t="str" cm="1">
        <f t="array" aca="1" ref="H172" ca="1">IF(B172&lt;INDIRECT($B$1&amp;"!$C$7"),H171-G172,"")</f>
        <v/>
      </c>
      <c r="I172" s="87"/>
      <c r="J172" s="87"/>
      <c r="R172" s="87"/>
      <c r="S172" s="87"/>
      <c r="U172" s="87"/>
      <c r="V172" s="87"/>
    </row>
    <row r="173" spans="2:22" x14ac:dyDescent="0.25">
      <c r="B173" s="91" t="str" cm="1">
        <f t="array" aca="1" ref="B173" ca="1">IF(ISNUMBER(B172),IF(AND(B172&lt;INDIRECT($B$1&amp;"!$C$7"),H172&gt;0), B172+0.5,""),"")</f>
        <v/>
      </c>
      <c r="C173" s="91" t="str">
        <f t="shared" ca="1" si="5"/>
        <v/>
      </c>
      <c r="D173" s="91" t="str" cm="1">
        <f t="array" aca="1" ref="D173" ca="1">IF(AND(B173&lt;INDIRECT($B$1&amp;"!$C$7"),ISNUMBER(B173)),INDIRECT($B$1&amp;"!$C$16")*ERFC(0.5*C173*SQRT(INDIRECT($B$1&amp;"!$F$10")/(INDIRECT($B$1&amp;"!$F$9")*INDIRECT($B$1&amp;"!$C$20")*B173))),"")</f>
        <v/>
      </c>
      <c r="E173" s="91" t="e" cm="1">
        <f t="array" aca="1" ref="E173" ca="1">(INDIRECT($B$1&amp;"!$F$15") -D173)/C173</f>
        <v>#VALUE!</v>
      </c>
      <c r="F173" s="91" t="str" cm="1">
        <f t="array" aca="1" ref="F173" ca="1">IF(ISNUMBER(E173),E173*INDIRECT($B$1&amp;"!$F$9")/$G$3,"")</f>
        <v/>
      </c>
      <c r="G173" s="91" t="str">
        <f t="shared" ca="1" si="6"/>
        <v/>
      </c>
      <c r="H173" s="91" t="str" cm="1">
        <f t="array" aca="1" ref="H173" ca="1">IF(B173&lt;INDIRECT($B$1&amp;"!$C$7"),H172-G173,"")</f>
        <v/>
      </c>
      <c r="I173" s="87"/>
      <c r="J173" s="87"/>
      <c r="R173" s="87"/>
      <c r="S173" s="87"/>
      <c r="U173" s="87"/>
      <c r="V173" s="87"/>
    </row>
    <row r="174" spans="2:22" x14ac:dyDescent="0.25">
      <c r="B174" s="91" t="str" cm="1">
        <f t="array" aca="1" ref="B174" ca="1">IF(ISNUMBER(B173),IF(AND(B173&lt;INDIRECT($B$1&amp;"!$C$7"),H173&gt;0), B173+0.5,""),"")</f>
        <v/>
      </c>
      <c r="C174" s="91" t="str">
        <f t="shared" ca="1" si="5"/>
        <v/>
      </c>
      <c r="D174" s="91" t="str" cm="1">
        <f t="array" aca="1" ref="D174" ca="1">IF(AND(B174&lt;INDIRECT($B$1&amp;"!$C$7"),ISNUMBER(B174)),INDIRECT($B$1&amp;"!$C$16")*ERFC(0.5*C174*SQRT(INDIRECT($B$1&amp;"!$F$10")/(INDIRECT($B$1&amp;"!$F$9")*INDIRECT($B$1&amp;"!$C$20")*B174))),"")</f>
        <v/>
      </c>
      <c r="E174" s="91" t="e" cm="1">
        <f t="array" aca="1" ref="E174" ca="1">(INDIRECT($B$1&amp;"!$F$15") -D174)/C174</f>
        <v>#VALUE!</v>
      </c>
      <c r="F174" s="91" t="str" cm="1">
        <f t="array" aca="1" ref="F174" ca="1">IF(ISNUMBER(E174),E174*INDIRECT($B$1&amp;"!$F$9")/$G$3,"")</f>
        <v/>
      </c>
      <c r="G174" s="91" t="str">
        <f t="shared" ca="1" si="6"/>
        <v/>
      </c>
      <c r="H174" s="91" t="str" cm="1">
        <f t="array" aca="1" ref="H174" ca="1">IF(B174&lt;INDIRECT($B$1&amp;"!$C$7"),H173-G174,"")</f>
        <v/>
      </c>
      <c r="I174" s="87"/>
      <c r="J174" s="87"/>
      <c r="R174" s="87"/>
      <c r="S174" s="87"/>
      <c r="U174" s="87"/>
      <c r="V174" s="87"/>
    </row>
    <row r="175" spans="2:22" x14ac:dyDescent="0.25">
      <c r="B175" s="91" t="str" cm="1">
        <f t="array" aca="1" ref="B175" ca="1">IF(ISNUMBER(B174),IF(AND(B174&lt;INDIRECT($B$1&amp;"!$C$7"),H174&gt;0), B174+0.5,""),"")</f>
        <v/>
      </c>
      <c r="C175" s="91" t="str">
        <f t="shared" ca="1" si="5"/>
        <v/>
      </c>
      <c r="D175" s="91" t="str" cm="1">
        <f t="array" aca="1" ref="D175" ca="1">IF(AND(B175&lt;INDIRECT($B$1&amp;"!$C$7"),ISNUMBER(B175)),INDIRECT($B$1&amp;"!$C$16")*ERFC(0.5*C175*SQRT(INDIRECT($B$1&amp;"!$F$10")/(INDIRECT($B$1&amp;"!$F$9")*INDIRECT($B$1&amp;"!$C$20")*B175))),"")</f>
        <v/>
      </c>
      <c r="E175" s="91" t="e" cm="1">
        <f t="array" aca="1" ref="E175" ca="1">(INDIRECT($B$1&amp;"!$F$15") -D175)/C175</f>
        <v>#VALUE!</v>
      </c>
      <c r="F175" s="91" t="str" cm="1">
        <f t="array" aca="1" ref="F175" ca="1">IF(ISNUMBER(E175),E175*INDIRECT($B$1&amp;"!$F$9")/$G$3,"")</f>
        <v/>
      </c>
      <c r="G175" s="91" t="str">
        <f t="shared" ca="1" si="6"/>
        <v/>
      </c>
      <c r="H175" s="91" t="str" cm="1">
        <f t="array" aca="1" ref="H175" ca="1">IF(B175&lt;INDIRECT($B$1&amp;"!$C$7"),H174-G175,"")</f>
        <v/>
      </c>
      <c r="I175" s="87"/>
      <c r="J175" s="87"/>
      <c r="R175" s="87"/>
      <c r="S175" s="87"/>
      <c r="U175" s="87"/>
      <c r="V175" s="87"/>
    </row>
    <row r="176" spans="2:22" x14ac:dyDescent="0.25">
      <c r="B176" s="91" t="str" cm="1">
        <f t="array" aca="1" ref="B176" ca="1">IF(ISNUMBER(B175),IF(AND(B175&lt;INDIRECT($B$1&amp;"!$C$7"),H175&gt;0), B175+0.5,""),"")</f>
        <v/>
      </c>
      <c r="C176" s="91" t="str">
        <f t="shared" ca="1" si="5"/>
        <v/>
      </c>
      <c r="D176" s="91" t="str" cm="1">
        <f t="array" aca="1" ref="D176" ca="1">IF(AND(B176&lt;INDIRECT($B$1&amp;"!$C$7"),ISNUMBER(B176)),INDIRECT($B$1&amp;"!$C$16")*ERFC(0.5*C176*SQRT(INDIRECT($B$1&amp;"!$F$10")/(INDIRECT($B$1&amp;"!$F$9")*INDIRECT($B$1&amp;"!$C$20")*B176))),"")</f>
        <v/>
      </c>
      <c r="E176" s="91" t="e" cm="1">
        <f t="array" aca="1" ref="E176" ca="1">(INDIRECT($B$1&amp;"!$F$15") -D176)/C176</f>
        <v>#VALUE!</v>
      </c>
      <c r="F176" s="91" t="str" cm="1">
        <f t="array" aca="1" ref="F176" ca="1">IF(ISNUMBER(E176),E176*INDIRECT($B$1&amp;"!$F$9")/$G$3,"")</f>
        <v/>
      </c>
      <c r="G176" s="91" t="str">
        <f t="shared" ca="1" si="6"/>
        <v/>
      </c>
      <c r="H176" s="91" t="str" cm="1">
        <f t="array" aca="1" ref="H176" ca="1">IF(B176&lt;INDIRECT($B$1&amp;"!$C$7"),H175-G176,"")</f>
        <v/>
      </c>
      <c r="I176" s="87"/>
      <c r="J176" s="87"/>
      <c r="R176" s="87"/>
      <c r="S176" s="87"/>
      <c r="U176" s="87"/>
      <c r="V176" s="87"/>
    </row>
    <row r="177" spans="2:22" x14ac:dyDescent="0.25">
      <c r="B177" s="91" t="str" cm="1">
        <f t="array" aca="1" ref="B177" ca="1">IF(ISNUMBER(B176),IF(AND(B176&lt;INDIRECT($B$1&amp;"!$C$7"),H176&gt;0), B176+0.5,""),"")</f>
        <v/>
      </c>
      <c r="C177" s="91" t="str">
        <f t="shared" ref="C177:C240" ca="1" si="7">IF(ISNUMBER(B177),H176,"")</f>
        <v/>
      </c>
      <c r="D177" s="91" t="str" cm="1">
        <f t="array" aca="1" ref="D177" ca="1">IF(AND(B177&lt;INDIRECT($B$1&amp;"!$C$7"),ISNUMBER(B177)),INDIRECT($B$1&amp;"!$C$16")*ERFC(0.5*C177*SQRT(INDIRECT($B$1&amp;"!$F$10")/(INDIRECT($B$1&amp;"!$F$9")*INDIRECT($B$1&amp;"!$C$20")*B177))),"")</f>
        <v/>
      </c>
      <c r="E177" s="91" t="e" cm="1">
        <f t="array" aca="1" ref="E177" ca="1">(INDIRECT($B$1&amp;"!$F$15") -D177)/C177</f>
        <v>#VALUE!</v>
      </c>
      <c r="F177" s="91" t="str" cm="1">
        <f t="array" aca="1" ref="F177" ca="1">IF(ISNUMBER(E177),E177*INDIRECT($B$1&amp;"!$F$9")/$G$3,"")</f>
        <v/>
      </c>
      <c r="G177" s="91" t="str">
        <f t="shared" ref="G177:G240" ca="1" si="8">IF(ISNUMBER(F177),F177*ABS(B176-B177)/$I$3,"")</f>
        <v/>
      </c>
      <c r="H177" s="91" t="str" cm="1">
        <f t="array" aca="1" ref="H177" ca="1">IF(B177&lt;INDIRECT($B$1&amp;"!$C$7"),H176-G177,"")</f>
        <v/>
      </c>
      <c r="I177" s="87"/>
      <c r="J177" s="87"/>
      <c r="R177" s="87"/>
      <c r="S177" s="87"/>
      <c r="U177" s="87"/>
      <c r="V177" s="87"/>
    </row>
    <row r="178" spans="2:22" x14ac:dyDescent="0.25">
      <c r="B178" s="91" t="str" cm="1">
        <f t="array" aca="1" ref="B178" ca="1">IF(ISNUMBER(B177),IF(AND(B177&lt;INDIRECT($B$1&amp;"!$C$7"),H177&gt;0), B177+0.5,""),"")</f>
        <v/>
      </c>
      <c r="C178" s="91" t="str">
        <f t="shared" ca="1" si="7"/>
        <v/>
      </c>
      <c r="D178" s="91" t="str" cm="1">
        <f t="array" aca="1" ref="D178" ca="1">IF(AND(B178&lt;INDIRECT($B$1&amp;"!$C$7"),ISNUMBER(B178)),INDIRECT($B$1&amp;"!$C$16")*ERFC(0.5*C178*SQRT(INDIRECT($B$1&amp;"!$F$10")/(INDIRECT($B$1&amp;"!$F$9")*INDIRECT($B$1&amp;"!$C$20")*B178))),"")</f>
        <v/>
      </c>
      <c r="E178" s="91" t="e" cm="1">
        <f t="array" aca="1" ref="E178" ca="1">(INDIRECT($B$1&amp;"!$F$15") -D178)/C178</f>
        <v>#VALUE!</v>
      </c>
      <c r="F178" s="91" t="str" cm="1">
        <f t="array" aca="1" ref="F178" ca="1">IF(ISNUMBER(E178),E178*INDIRECT($B$1&amp;"!$F$9")/$G$3,"")</f>
        <v/>
      </c>
      <c r="G178" s="91" t="str">
        <f t="shared" ca="1" si="8"/>
        <v/>
      </c>
      <c r="H178" s="91" t="str" cm="1">
        <f t="array" aca="1" ref="H178" ca="1">IF(B178&lt;INDIRECT($B$1&amp;"!$C$7"),H177-G178,"")</f>
        <v/>
      </c>
      <c r="I178" s="87"/>
      <c r="J178" s="87"/>
      <c r="R178" s="87"/>
      <c r="S178" s="87"/>
      <c r="U178" s="87"/>
      <c r="V178" s="87"/>
    </row>
    <row r="179" spans="2:22" x14ac:dyDescent="0.25">
      <c r="B179" s="91" t="str" cm="1">
        <f t="array" aca="1" ref="B179" ca="1">IF(ISNUMBER(B178),IF(AND(B178&lt;INDIRECT($B$1&amp;"!$C$7"),H178&gt;0), B178+0.5,""),"")</f>
        <v/>
      </c>
      <c r="C179" s="91" t="str">
        <f t="shared" ca="1" si="7"/>
        <v/>
      </c>
      <c r="D179" s="91" t="str" cm="1">
        <f t="array" aca="1" ref="D179" ca="1">IF(AND(B179&lt;INDIRECT($B$1&amp;"!$C$7"),ISNUMBER(B179)),INDIRECT($B$1&amp;"!$C$16")*ERFC(0.5*C179*SQRT(INDIRECT($B$1&amp;"!$F$10")/(INDIRECT($B$1&amp;"!$F$9")*INDIRECT($B$1&amp;"!$C$20")*B179))),"")</f>
        <v/>
      </c>
      <c r="E179" s="91" t="e" cm="1">
        <f t="array" aca="1" ref="E179" ca="1">(INDIRECT($B$1&amp;"!$F$15") -D179)/C179</f>
        <v>#VALUE!</v>
      </c>
      <c r="F179" s="91" t="str" cm="1">
        <f t="array" aca="1" ref="F179" ca="1">IF(ISNUMBER(E179),E179*INDIRECT($B$1&amp;"!$F$9")/$G$3,"")</f>
        <v/>
      </c>
      <c r="G179" s="91" t="str">
        <f t="shared" ca="1" si="8"/>
        <v/>
      </c>
      <c r="H179" s="91" t="str" cm="1">
        <f t="array" aca="1" ref="H179" ca="1">IF(B179&lt;INDIRECT($B$1&amp;"!$C$7"),H178-G179,"")</f>
        <v/>
      </c>
      <c r="I179" s="87"/>
      <c r="J179" s="87"/>
      <c r="R179" s="87"/>
      <c r="S179" s="87"/>
      <c r="U179" s="87"/>
      <c r="V179" s="87"/>
    </row>
    <row r="180" spans="2:22" x14ac:dyDescent="0.25">
      <c r="B180" s="91" t="str" cm="1">
        <f t="array" aca="1" ref="B180" ca="1">IF(ISNUMBER(B179),IF(AND(B179&lt;INDIRECT($B$1&amp;"!$C$7"),H179&gt;0), B179+0.5,""),"")</f>
        <v/>
      </c>
      <c r="C180" s="91" t="str">
        <f t="shared" ca="1" si="7"/>
        <v/>
      </c>
      <c r="D180" s="91" t="str" cm="1">
        <f t="array" aca="1" ref="D180" ca="1">IF(AND(B180&lt;INDIRECT($B$1&amp;"!$C$7"),ISNUMBER(B180)),INDIRECT($B$1&amp;"!$C$16")*ERFC(0.5*C180*SQRT(INDIRECT($B$1&amp;"!$F$10")/(INDIRECT($B$1&amp;"!$F$9")*INDIRECT($B$1&amp;"!$C$20")*B180))),"")</f>
        <v/>
      </c>
      <c r="E180" s="91" t="e" cm="1">
        <f t="array" aca="1" ref="E180" ca="1">(INDIRECT($B$1&amp;"!$F$15") -D180)/C180</f>
        <v>#VALUE!</v>
      </c>
      <c r="F180" s="91" t="str" cm="1">
        <f t="array" aca="1" ref="F180" ca="1">IF(ISNUMBER(E180),E180*INDIRECT($B$1&amp;"!$F$9")/$G$3,"")</f>
        <v/>
      </c>
      <c r="G180" s="91" t="str">
        <f t="shared" ca="1" si="8"/>
        <v/>
      </c>
      <c r="H180" s="91" t="str" cm="1">
        <f t="array" aca="1" ref="H180" ca="1">IF(B180&lt;INDIRECT($B$1&amp;"!$C$7"),H179-G180,"")</f>
        <v/>
      </c>
      <c r="I180" s="87"/>
      <c r="J180" s="87"/>
      <c r="R180" s="87"/>
      <c r="S180" s="87"/>
      <c r="U180" s="87"/>
      <c r="V180" s="87"/>
    </row>
    <row r="181" spans="2:22" x14ac:dyDescent="0.25">
      <c r="B181" s="91" t="str" cm="1">
        <f t="array" aca="1" ref="B181" ca="1">IF(ISNUMBER(B180),IF(AND(B180&lt;INDIRECT($B$1&amp;"!$C$7"),H180&gt;0), B180+0.5,""),"")</f>
        <v/>
      </c>
      <c r="C181" s="91" t="str">
        <f t="shared" ca="1" si="7"/>
        <v/>
      </c>
      <c r="D181" s="91" t="str" cm="1">
        <f t="array" aca="1" ref="D181" ca="1">IF(AND(B181&lt;INDIRECT($B$1&amp;"!$C$7"),ISNUMBER(B181)),INDIRECT($B$1&amp;"!$C$16")*ERFC(0.5*C181*SQRT(INDIRECT($B$1&amp;"!$F$10")/(INDIRECT($B$1&amp;"!$F$9")*INDIRECT($B$1&amp;"!$C$20")*B181))),"")</f>
        <v/>
      </c>
      <c r="E181" s="91" t="e" cm="1">
        <f t="array" aca="1" ref="E181" ca="1">(INDIRECT($B$1&amp;"!$F$15") -D181)/C181</f>
        <v>#VALUE!</v>
      </c>
      <c r="F181" s="91" t="str" cm="1">
        <f t="array" aca="1" ref="F181" ca="1">IF(ISNUMBER(E181),E181*INDIRECT($B$1&amp;"!$F$9")/$G$3,"")</f>
        <v/>
      </c>
      <c r="G181" s="91" t="str">
        <f t="shared" ca="1" si="8"/>
        <v/>
      </c>
      <c r="H181" s="91" t="str" cm="1">
        <f t="array" aca="1" ref="H181" ca="1">IF(B181&lt;INDIRECT($B$1&amp;"!$C$7"),H180-G181,"")</f>
        <v/>
      </c>
      <c r="I181" s="87"/>
      <c r="J181" s="87"/>
      <c r="R181" s="87"/>
      <c r="S181" s="87"/>
      <c r="U181" s="87"/>
      <c r="V181" s="87"/>
    </row>
    <row r="182" spans="2:22" x14ac:dyDescent="0.25">
      <c r="B182" s="91" t="str" cm="1">
        <f t="array" aca="1" ref="B182" ca="1">IF(ISNUMBER(B181),IF(AND(B181&lt;INDIRECT($B$1&amp;"!$C$7"),H181&gt;0), B181+0.5,""),"")</f>
        <v/>
      </c>
      <c r="C182" s="91" t="str">
        <f t="shared" ca="1" si="7"/>
        <v/>
      </c>
      <c r="D182" s="91" t="str" cm="1">
        <f t="array" aca="1" ref="D182" ca="1">IF(AND(B182&lt;INDIRECT($B$1&amp;"!$C$7"),ISNUMBER(B182)),INDIRECT($B$1&amp;"!$C$16")*ERFC(0.5*C182*SQRT(INDIRECT($B$1&amp;"!$F$10")/(INDIRECT($B$1&amp;"!$F$9")*INDIRECT($B$1&amp;"!$C$20")*B182))),"")</f>
        <v/>
      </c>
      <c r="E182" s="91" t="e" cm="1">
        <f t="array" aca="1" ref="E182" ca="1">(INDIRECT($B$1&amp;"!$F$15") -D182)/C182</f>
        <v>#VALUE!</v>
      </c>
      <c r="F182" s="91" t="str" cm="1">
        <f t="array" aca="1" ref="F182" ca="1">IF(ISNUMBER(E182),E182*INDIRECT($B$1&amp;"!$F$9")/$G$3,"")</f>
        <v/>
      </c>
      <c r="G182" s="91" t="str">
        <f t="shared" ca="1" si="8"/>
        <v/>
      </c>
      <c r="H182" s="91" t="str" cm="1">
        <f t="array" aca="1" ref="H182" ca="1">IF(B182&lt;INDIRECT($B$1&amp;"!$C$7"),H181-G182,"")</f>
        <v/>
      </c>
      <c r="I182" s="87"/>
      <c r="J182" s="87"/>
      <c r="R182" s="87"/>
      <c r="S182" s="87"/>
      <c r="U182" s="87"/>
      <c r="V182" s="87"/>
    </row>
    <row r="183" spans="2:22" x14ac:dyDescent="0.25">
      <c r="B183" s="91" t="str" cm="1">
        <f t="array" aca="1" ref="B183" ca="1">IF(ISNUMBER(B182),IF(AND(B182&lt;INDIRECT($B$1&amp;"!$C$7"),H182&gt;0), B182+0.5,""),"")</f>
        <v/>
      </c>
      <c r="C183" s="91" t="str">
        <f t="shared" ca="1" si="7"/>
        <v/>
      </c>
      <c r="D183" s="91" t="str" cm="1">
        <f t="array" aca="1" ref="D183" ca="1">IF(AND(B183&lt;INDIRECT($B$1&amp;"!$C$7"),ISNUMBER(B183)),INDIRECT($B$1&amp;"!$C$16")*ERFC(0.5*C183*SQRT(INDIRECT($B$1&amp;"!$F$10")/(INDIRECT($B$1&amp;"!$F$9")*INDIRECT($B$1&amp;"!$C$20")*B183))),"")</f>
        <v/>
      </c>
      <c r="E183" s="91" t="e" cm="1">
        <f t="array" aca="1" ref="E183" ca="1">(INDIRECT($B$1&amp;"!$F$15") -D183)/C183</f>
        <v>#VALUE!</v>
      </c>
      <c r="F183" s="91" t="str" cm="1">
        <f t="array" aca="1" ref="F183" ca="1">IF(ISNUMBER(E183),E183*INDIRECT($B$1&amp;"!$F$9")/$G$3,"")</f>
        <v/>
      </c>
      <c r="G183" s="91" t="str">
        <f t="shared" ca="1" si="8"/>
        <v/>
      </c>
      <c r="H183" s="91" t="str" cm="1">
        <f t="array" aca="1" ref="H183" ca="1">IF(B183&lt;INDIRECT($B$1&amp;"!$C$7"),H182-G183,"")</f>
        <v/>
      </c>
      <c r="I183" s="87"/>
      <c r="J183" s="87"/>
      <c r="R183" s="87"/>
      <c r="S183" s="87"/>
      <c r="U183" s="87"/>
      <c r="V183" s="87"/>
    </row>
    <row r="184" spans="2:22" x14ac:dyDescent="0.25">
      <c r="B184" s="91" t="str" cm="1">
        <f t="array" aca="1" ref="B184" ca="1">IF(ISNUMBER(B183),IF(AND(B183&lt;INDIRECT($B$1&amp;"!$C$7"),H183&gt;0), B183+0.5,""),"")</f>
        <v/>
      </c>
      <c r="C184" s="91" t="str">
        <f t="shared" ca="1" si="7"/>
        <v/>
      </c>
      <c r="D184" s="91" t="str" cm="1">
        <f t="array" aca="1" ref="D184" ca="1">IF(AND(B184&lt;INDIRECT($B$1&amp;"!$C$7"),ISNUMBER(B184)),INDIRECT($B$1&amp;"!$C$16")*ERFC(0.5*C184*SQRT(INDIRECT($B$1&amp;"!$F$10")/(INDIRECT($B$1&amp;"!$F$9")*INDIRECT($B$1&amp;"!$C$20")*B184))),"")</f>
        <v/>
      </c>
      <c r="E184" s="91" t="e" cm="1">
        <f t="array" aca="1" ref="E184" ca="1">(INDIRECT($B$1&amp;"!$F$15") -D184)/C184</f>
        <v>#VALUE!</v>
      </c>
      <c r="F184" s="91" t="str" cm="1">
        <f t="array" aca="1" ref="F184" ca="1">IF(ISNUMBER(E184),E184*INDIRECT($B$1&amp;"!$F$9")/$G$3,"")</f>
        <v/>
      </c>
      <c r="G184" s="91" t="str">
        <f t="shared" ca="1" si="8"/>
        <v/>
      </c>
      <c r="H184" s="91" t="str" cm="1">
        <f t="array" aca="1" ref="H184" ca="1">IF(B184&lt;INDIRECT($B$1&amp;"!$C$7"),H183-G184,"")</f>
        <v/>
      </c>
      <c r="I184" s="87"/>
      <c r="J184" s="87"/>
      <c r="R184" s="87"/>
      <c r="S184" s="87"/>
      <c r="U184" s="87"/>
      <c r="V184" s="87"/>
    </row>
    <row r="185" spans="2:22" x14ac:dyDescent="0.25">
      <c r="B185" s="91" t="str" cm="1">
        <f t="array" aca="1" ref="B185" ca="1">IF(ISNUMBER(B184),IF(AND(B184&lt;INDIRECT($B$1&amp;"!$C$7"),H184&gt;0), B184+0.5,""),"")</f>
        <v/>
      </c>
      <c r="C185" s="91" t="str">
        <f t="shared" ca="1" si="7"/>
        <v/>
      </c>
      <c r="D185" s="91" t="str" cm="1">
        <f t="array" aca="1" ref="D185" ca="1">IF(AND(B185&lt;INDIRECT($B$1&amp;"!$C$7"),ISNUMBER(B185)),INDIRECT($B$1&amp;"!$C$16")*ERFC(0.5*C185*SQRT(INDIRECT($B$1&amp;"!$F$10")/(INDIRECT($B$1&amp;"!$F$9")*INDIRECT($B$1&amp;"!$C$20")*B185))),"")</f>
        <v/>
      </c>
      <c r="E185" s="91" t="e" cm="1">
        <f t="array" aca="1" ref="E185" ca="1">(INDIRECT($B$1&amp;"!$F$15") -D185)/C185</f>
        <v>#VALUE!</v>
      </c>
      <c r="F185" s="91" t="str" cm="1">
        <f t="array" aca="1" ref="F185" ca="1">IF(ISNUMBER(E185),E185*INDIRECT($B$1&amp;"!$F$9")/$G$3,"")</f>
        <v/>
      </c>
      <c r="G185" s="91" t="str">
        <f t="shared" ca="1" si="8"/>
        <v/>
      </c>
      <c r="H185" s="91" t="str" cm="1">
        <f t="array" aca="1" ref="H185" ca="1">IF(B185&lt;INDIRECT($B$1&amp;"!$C$7"),H184-G185,"")</f>
        <v/>
      </c>
      <c r="I185" s="87"/>
      <c r="J185" s="87"/>
      <c r="R185" s="87"/>
      <c r="S185" s="87"/>
      <c r="U185" s="87"/>
      <c r="V185" s="87"/>
    </row>
    <row r="186" spans="2:22" x14ac:dyDescent="0.25">
      <c r="B186" s="91" t="str" cm="1">
        <f t="array" aca="1" ref="B186" ca="1">IF(ISNUMBER(B185),IF(AND(B185&lt;INDIRECT($B$1&amp;"!$C$7"),H185&gt;0), B185+0.5,""),"")</f>
        <v/>
      </c>
      <c r="C186" s="91" t="str">
        <f t="shared" ca="1" si="7"/>
        <v/>
      </c>
      <c r="D186" s="91" t="str" cm="1">
        <f t="array" aca="1" ref="D186" ca="1">IF(AND(B186&lt;INDIRECT($B$1&amp;"!$C$7"),ISNUMBER(B186)),INDIRECT($B$1&amp;"!$C$16")*ERFC(0.5*C186*SQRT(INDIRECT($B$1&amp;"!$F$10")/(INDIRECT($B$1&amp;"!$F$9")*INDIRECT($B$1&amp;"!$C$20")*B186))),"")</f>
        <v/>
      </c>
      <c r="E186" s="91" t="e" cm="1">
        <f t="array" aca="1" ref="E186" ca="1">(INDIRECT($B$1&amp;"!$F$15") -D186)/C186</f>
        <v>#VALUE!</v>
      </c>
      <c r="F186" s="91" t="str" cm="1">
        <f t="array" aca="1" ref="F186" ca="1">IF(ISNUMBER(E186),E186*INDIRECT($B$1&amp;"!$F$9")/$G$3,"")</f>
        <v/>
      </c>
      <c r="G186" s="91" t="str">
        <f t="shared" ca="1" si="8"/>
        <v/>
      </c>
      <c r="H186" s="91" t="str" cm="1">
        <f t="array" aca="1" ref="H186" ca="1">IF(B186&lt;INDIRECT($B$1&amp;"!$C$7"),H185-G186,"")</f>
        <v/>
      </c>
      <c r="I186" s="87"/>
      <c r="J186" s="87"/>
      <c r="R186" s="87"/>
      <c r="S186" s="87"/>
      <c r="U186" s="87"/>
      <c r="V186" s="87"/>
    </row>
    <row r="187" spans="2:22" x14ac:dyDescent="0.25">
      <c r="B187" s="91" t="str" cm="1">
        <f t="array" aca="1" ref="B187" ca="1">IF(ISNUMBER(B186),IF(AND(B186&lt;INDIRECT($B$1&amp;"!$C$7"),H186&gt;0), B186+0.5,""),"")</f>
        <v/>
      </c>
      <c r="C187" s="91" t="str">
        <f t="shared" ca="1" si="7"/>
        <v/>
      </c>
      <c r="D187" s="91" t="str" cm="1">
        <f t="array" aca="1" ref="D187" ca="1">IF(AND(B187&lt;INDIRECT($B$1&amp;"!$C$7"),ISNUMBER(B187)),INDIRECT($B$1&amp;"!$C$16")*ERFC(0.5*C187*SQRT(INDIRECT($B$1&amp;"!$F$10")/(INDIRECT($B$1&amp;"!$F$9")*INDIRECT($B$1&amp;"!$C$20")*B187))),"")</f>
        <v/>
      </c>
      <c r="E187" s="91" t="e" cm="1">
        <f t="array" aca="1" ref="E187" ca="1">(INDIRECT($B$1&amp;"!$F$15") -D187)/C187</f>
        <v>#VALUE!</v>
      </c>
      <c r="F187" s="91" t="str" cm="1">
        <f t="array" aca="1" ref="F187" ca="1">IF(ISNUMBER(E187),E187*INDIRECT($B$1&amp;"!$F$9")/$G$3,"")</f>
        <v/>
      </c>
      <c r="G187" s="91" t="str">
        <f t="shared" ca="1" si="8"/>
        <v/>
      </c>
      <c r="H187" s="91" t="str" cm="1">
        <f t="array" aca="1" ref="H187" ca="1">IF(B187&lt;INDIRECT($B$1&amp;"!$C$7"),H186-G187,"")</f>
        <v/>
      </c>
      <c r="I187" s="87"/>
      <c r="J187" s="87"/>
      <c r="R187" s="87"/>
      <c r="S187" s="87"/>
      <c r="U187" s="87"/>
      <c r="V187" s="87"/>
    </row>
    <row r="188" spans="2:22" x14ac:dyDescent="0.25">
      <c r="B188" s="91" t="str" cm="1">
        <f t="array" aca="1" ref="B188" ca="1">IF(ISNUMBER(B187),IF(AND(B187&lt;INDIRECT($B$1&amp;"!$C$7"),H187&gt;0), B187+0.5,""),"")</f>
        <v/>
      </c>
      <c r="C188" s="91" t="str">
        <f t="shared" ca="1" si="7"/>
        <v/>
      </c>
      <c r="D188" s="91" t="str" cm="1">
        <f t="array" aca="1" ref="D188" ca="1">IF(AND(B188&lt;INDIRECT($B$1&amp;"!$C$7"),ISNUMBER(B188)),INDIRECT($B$1&amp;"!$C$16")*ERFC(0.5*C188*SQRT(INDIRECT($B$1&amp;"!$F$10")/(INDIRECT($B$1&amp;"!$F$9")*INDIRECT($B$1&amp;"!$C$20")*B188))),"")</f>
        <v/>
      </c>
      <c r="E188" s="91" t="e" cm="1">
        <f t="array" aca="1" ref="E188" ca="1">(INDIRECT($B$1&amp;"!$F$15") -D188)/C188</f>
        <v>#VALUE!</v>
      </c>
      <c r="F188" s="91" t="str" cm="1">
        <f t="array" aca="1" ref="F188" ca="1">IF(ISNUMBER(E188),E188*INDIRECT($B$1&amp;"!$F$9")/$G$3,"")</f>
        <v/>
      </c>
      <c r="G188" s="91" t="str">
        <f t="shared" ca="1" si="8"/>
        <v/>
      </c>
      <c r="H188" s="91" t="str" cm="1">
        <f t="array" aca="1" ref="H188" ca="1">IF(B188&lt;INDIRECT($B$1&amp;"!$C$7"),H187-G188,"")</f>
        <v/>
      </c>
      <c r="I188" s="87"/>
      <c r="J188" s="87"/>
      <c r="R188" s="87"/>
      <c r="S188" s="87"/>
      <c r="U188" s="87"/>
      <c r="V188" s="87"/>
    </row>
    <row r="189" spans="2:22" x14ac:dyDescent="0.25">
      <c r="B189" s="91" t="str" cm="1">
        <f t="array" aca="1" ref="B189" ca="1">IF(ISNUMBER(B188),IF(AND(B188&lt;INDIRECT($B$1&amp;"!$C$7"),H188&gt;0), B188+0.5,""),"")</f>
        <v/>
      </c>
      <c r="C189" s="91" t="str">
        <f t="shared" ca="1" si="7"/>
        <v/>
      </c>
      <c r="D189" s="91" t="str" cm="1">
        <f t="array" aca="1" ref="D189" ca="1">IF(AND(B189&lt;INDIRECT($B$1&amp;"!$C$7"),ISNUMBER(B189)),INDIRECT($B$1&amp;"!$C$16")*ERFC(0.5*C189*SQRT(INDIRECT($B$1&amp;"!$F$10")/(INDIRECT($B$1&amp;"!$F$9")*INDIRECT($B$1&amp;"!$C$20")*B189))),"")</f>
        <v/>
      </c>
      <c r="E189" s="91" t="e" cm="1">
        <f t="array" aca="1" ref="E189" ca="1">(INDIRECT($B$1&amp;"!$F$15") -D189)/C189</f>
        <v>#VALUE!</v>
      </c>
      <c r="F189" s="91" t="str" cm="1">
        <f t="array" aca="1" ref="F189" ca="1">IF(ISNUMBER(E189),E189*INDIRECT($B$1&amp;"!$F$9")/$G$3,"")</f>
        <v/>
      </c>
      <c r="G189" s="91" t="str">
        <f t="shared" ca="1" si="8"/>
        <v/>
      </c>
      <c r="H189" s="91" t="str" cm="1">
        <f t="array" aca="1" ref="H189" ca="1">IF(B189&lt;INDIRECT($B$1&amp;"!$C$7"),H188-G189,"")</f>
        <v/>
      </c>
      <c r="I189" s="87"/>
      <c r="J189" s="87"/>
      <c r="R189" s="87"/>
      <c r="S189" s="87"/>
      <c r="U189" s="87"/>
      <c r="V189" s="87"/>
    </row>
    <row r="190" spans="2:22" x14ac:dyDescent="0.25">
      <c r="B190" s="91" t="str" cm="1">
        <f t="array" aca="1" ref="B190" ca="1">IF(ISNUMBER(B189),IF(AND(B189&lt;INDIRECT($B$1&amp;"!$C$7"),H189&gt;0), B189+0.5,""),"")</f>
        <v/>
      </c>
      <c r="C190" s="91" t="str">
        <f t="shared" ca="1" si="7"/>
        <v/>
      </c>
      <c r="D190" s="91" t="str" cm="1">
        <f t="array" aca="1" ref="D190" ca="1">IF(AND(B190&lt;INDIRECT($B$1&amp;"!$C$7"),ISNUMBER(B190)),INDIRECT($B$1&amp;"!$C$16")*ERFC(0.5*C190*SQRT(INDIRECT($B$1&amp;"!$F$10")/(INDIRECT($B$1&amp;"!$F$9")*INDIRECT($B$1&amp;"!$C$20")*B190))),"")</f>
        <v/>
      </c>
      <c r="E190" s="91" t="e" cm="1">
        <f t="array" aca="1" ref="E190" ca="1">(INDIRECT($B$1&amp;"!$F$15") -D190)/C190</f>
        <v>#VALUE!</v>
      </c>
      <c r="F190" s="91" t="str" cm="1">
        <f t="array" aca="1" ref="F190" ca="1">IF(ISNUMBER(E190),E190*INDIRECT($B$1&amp;"!$F$9")/$G$3,"")</f>
        <v/>
      </c>
      <c r="G190" s="91" t="str">
        <f t="shared" ca="1" si="8"/>
        <v/>
      </c>
      <c r="H190" s="91" t="str" cm="1">
        <f t="array" aca="1" ref="H190" ca="1">IF(B190&lt;INDIRECT($B$1&amp;"!$C$7"),H189-G190,"")</f>
        <v/>
      </c>
      <c r="I190" s="87"/>
      <c r="J190" s="87"/>
      <c r="R190" s="87"/>
      <c r="S190" s="87"/>
      <c r="U190" s="87"/>
      <c r="V190" s="87"/>
    </row>
    <row r="191" spans="2:22" x14ac:dyDescent="0.25">
      <c r="B191" s="91" t="str" cm="1">
        <f t="array" aca="1" ref="B191" ca="1">IF(ISNUMBER(B190),IF(AND(B190&lt;INDIRECT($B$1&amp;"!$C$7"),H190&gt;0), B190+0.5,""),"")</f>
        <v/>
      </c>
      <c r="C191" s="91" t="str">
        <f t="shared" ca="1" si="7"/>
        <v/>
      </c>
      <c r="D191" s="91" t="str" cm="1">
        <f t="array" aca="1" ref="D191" ca="1">IF(AND(B191&lt;INDIRECT($B$1&amp;"!$C$7"),ISNUMBER(B191)),INDIRECT($B$1&amp;"!$C$16")*ERFC(0.5*C191*SQRT(INDIRECT($B$1&amp;"!$F$10")/(INDIRECT($B$1&amp;"!$F$9")*INDIRECT($B$1&amp;"!$C$20")*B191))),"")</f>
        <v/>
      </c>
      <c r="E191" s="91" t="e" cm="1">
        <f t="array" aca="1" ref="E191" ca="1">(INDIRECT($B$1&amp;"!$F$15") -D191)/C191</f>
        <v>#VALUE!</v>
      </c>
      <c r="F191" s="91" t="str" cm="1">
        <f t="array" aca="1" ref="F191" ca="1">IF(ISNUMBER(E191),E191*INDIRECT($B$1&amp;"!$F$9")/$G$3,"")</f>
        <v/>
      </c>
      <c r="G191" s="91" t="str">
        <f t="shared" ca="1" si="8"/>
        <v/>
      </c>
      <c r="H191" s="91" t="str" cm="1">
        <f t="array" aca="1" ref="H191" ca="1">IF(B191&lt;INDIRECT($B$1&amp;"!$C$7"),H190-G191,"")</f>
        <v/>
      </c>
      <c r="I191" s="87"/>
      <c r="J191" s="87"/>
      <c r="R191" s="87"/>
      <c r="S191" s="87"/>
      <c r="U191" s="87"/>
      <c r="V191" s="87"/>
    </row>
    <row r="192" spans="2:22" x14ac:dyDescent="0.25">
      <c r="B192" s="91" t="str" cm="1">
        <f t="array" aca="1" ref="B192" ca="1">IF(ISNUMBER(B191),IF(AND(B191&lt;INDIRECT($B$1&amp;"!$C$7"),H191&gt;0), B191+0.5,""),"")</f>
        <v/>
      </c>
      <c r="C192" s="91" t="str">
        <f t="shared" ca="1" si="7"/>
        <v/>
      </c>
      <c r="D192" s="91" t="str" cm="1">
        <f t="array" aca="1" ref="D192" ca="1">IF(AND(B192&lt;INDIRECT($B$1&amp;"!$C$7"),ISNUMBER(B192)),INDIRECT($B$1&amp;"!$C$16")*ERFC(0.5*C192*SQRT(INDIRECT($B$1&amp;"!$F$10")/(INDIRECT($B$1&amp;"!$F$9")*INDIRECT($B$1&amp;"!$C$20")*B192))),"")</f>
        <v/>
      </c>
      <c r="E192" s="91" t="e" cm="1">
        <f t="array" aca="1" ref="E192" ca="1">(INDIRECT($B$1&amp;"!$F$15") -D192)/C192</f>
        <v>#VALUE!</v>
      </c>
      <c r="F192" s="91" t="str" cm="1">
        <f t="array" aca="1" ref="F192" ca="1">IF(ISNUMBER(E192),E192*INDIRECT($B$1&amp;"!$F$9")/$G$3,"")</f>
        <v/>
      </c>
      <c r="G192" s="91" t="str">
        <f t="shared" ca="1" si="8"/>
        <v/>
      </c>
      <c r="H192" s="91" t="str" cm="1">
        <f t="array" aca="1" ref="H192" ca="1">IF(B192&lt;INDIRECT($B$1&amp;"!$C$7"),H191-G192,"")</f>
        <v/>
      </c>
      <c r="I192" s="87"/>
      <c r="J192" s="87"/>
      <c r="R192" s="87"/>
      <c r="S192" s="87"/>
      <c r="U192" s="87"/>
      <c r="V192" s="87"/>
    </row>
    <row r="193" spans="2:22" x14ac:dyDescent="0.25">
      <c r="B193" s="91" t="str" cm="1">
        <f t="array" aca="1" ref="B193" ca="1">IF(ISNUMBER(B192),IF(AND(B192&lt;INDIRECT($B$1&amp;"!$C$7"),H192&gt;0), B192+0.5,""),"")</f>
        <v/>
      </c>
      <c r="C193" s="91" t="str">
        <f t="shared" ca="1" si="7"/>
        <v/>
      </c>
      <c r="D193" s="91" t="str" cm="1">
        <f t="array" aca="1" ref="D193" ca="1">IF(AND(B193&lt;INDIRECT($B$1&amp;"!$C$7"),ISNUMBER(B193)),INDIRECT($B$1&amp;"!$C$16")*ERFC(0.5*C193*SQRT(INDIRECT($B$1&amp;"!$F$10")/(INDIRECT($B$1&amp;"!$F$9")*INDIRECT($B$1&amp;"!$C$20")*B193))),"")</f>
        <v/>
      </c>
      <c r="E193" s="91" t="e" cm="1">
        <f t="array" aca="1" ref="E193" ca="1">(INDIRECT($B$1&amp;"!$F$15") -D193)/C193</f>
        <v>#VALUE!</v>
      </c>
      <c r="F193" s="91" t="str" cm="1">
        <f t="array" aca="1" ref="F193" ca="1">IF(ISNUMBER(E193),E193*INDIRECT($B$1&amp;"!$F$9")/$G$3,"")</f>
        <v/>
      </c>
      <c r="G193" s="91" t="str">
        <f t="shared" ca="1" si="8"/>
        <v/>
      </c>
      <c r="H193" s="91" t="str" cm="1">
        <f t="array" aca="1" ref="H193" ca="1">IF(B193&lt;INDIRECT($B$1&amp;"!$C$7"),H192-G193,"")</f>
        <v/>
      </c>
      <c r="I193" s="87"/>
      <c r="J193" s="87"/>
      <c r="R193" s="87"/>
      <c r="S193" s="87"/>
      <c r="U193" s="87"/>
      <c r="V193" s="87"/>
    </row>
    <row r="194" spans="2:22" x14ac:dyDescent="0.25">
      <c r="B194" s="91" t="str" cm="1">
        <f t="array" aca="1" ref="B194" ca="1">IF(ISNUMBER(B193),IF(AND(B193&lt;INDIRECT($B$1&amp;"!$C$7"),H193&gt;0), B193+0.5,""),"")</f>
        <v/>
      </c>
      <c r="C194" s="91" t="str">
        <f t="shared" ca="1" si="7"/>
        <v/>
      </c>
      <c r="D194" s="91" t="str" cm="1">
        <f t="array" aca="1" ref="D194" ca="1">IF(AND(B194&lt;INDIRECT($B$1&amp;"!$C$7"),ISNUMBER(B194)),INDIRECT($B$1&amp;"!$C$16")*ERFC(0.5*C194*SQRT(INDIRECT($B$1&amp;"!$F$10")/(INDIRECT($B$1&amp;"!$F$9")*INDIRECT($B$1&amp;"!$C$20")*B194))),"")</f>
        <v/>
      </c>
      <c r="E194" s="91" t="e" cm="1">
        <f t="array" aca="1" ref="E194" ca="1">(INDIRECT($B$1&amp;"!$F$15") -D194)/C194</f>
        <v>#VALUE!</v>
      </c>
      <c r="F194" s="91" t="str" cm="1">
        <f t="array" aca="1" ref="F194" ca="1">IF(ISNUMBER(E194),E194*INDIRECT($B$1&amp;"!$F$9")/$G$3,"")</f>
        <v/>
      </c>
      <c r="G194" s="91" t="str">
        <f t="shared" ca="1" si="8"/>
        <v/>
      </c>
      <c r="H194" s="91" t="str" cm="1">
        <f t="array" aca="1" ref="H194" ca="1">IF(B194&lt;INDIRECT($B$1&amp;"!$C$7"),H193-G194,"")</f>
        <v/>
      </c>
      <c r="I194" s="87"/>
      <c r="J194" s="87"/>
      <c r="R194" s="87"/>
      <c r="S194" s="87"/>
      <c r="U194" s="87"/>
      <c r="V194" s="87"/>
    </row>
    <row r="195" spans="2:22" x14ac:dyDescent="0.25">
      <c r="B195" s="91" t="str" cm="1">
        <f t="array" aca="1" ref="B195" ca="1">IF(ISNUMBER(B194),IF(AND(B194&lt;INDIRECT($B$1&amp;"!$C$7"),H194&gt;0), B194+0.5,""),"")</f>
        <v/>
      </c>
      <c r="C195" s="91" t="str">
        <f t="shared" ca="1" si="7"/>
        <v/>
      </c>
      <c r="D195" s="91" t="str" cm="1">
        <f t="array" aca="1" ref="D195" ca="1">IF(AND(B195&lt;INDIRECT($B$1&amp;"!$C$7"),ISNUMBER(B195)),INDIRECT($B$1&amp;"!$C$16")*ERFC(0.5*C195*SQRT(INDIRECT($B$1&amp;"!$F$10")/(INDIRECT($B$1&amp;"!$F$9")*INDIRECT($B$1&amp;"!$C$20")*B195))),"")</f>
        <v/>
      </c>
      <c r="E195" s="91" t="e" cm="1">
        <f t="array" aca="1" ref="E195" ca="1">(INDIRECT($B$1&amp;"!$F$15") -D195)/C195</f>
        <v>#VALUE!</v>
      </c>
      <c r="F195" s="91" t="str" cm="1">
        <f t="array" aca="1" ref="F195" ca="1">IF(ISNUMBER(E195),E195*INDIRECT($B$1&amp;"!$F$9")/$G$3,"")</f>
        <v/>
      </c>
      <c r="G195" s="91" t="str">
        <f t="shared" ca="1" si="8"/>
        <v/>
      </c>
      <c r="H195" s="91" t="str" cm="1">
        <f t="array" aca="1" ref="H195" ca="1">IF(B195&lt;INDIRECT($B$1&amp;"!$C$7"),H194-G195,"")</f>
        <v/>
      </c>
      <c r="I195" s="87"/>
      <c r="J195" s="87"/>
      <c r="R195" s="87"/>
      <c r="S195" s="87"/>
      <c r="U195" s="87"/>
      <c r="V195" s="87"/>
    </row>
    <row r="196" spans="2:22" x14ac:dyDescent="0.25">
      <c r="B196" s="91" t="str" cm="1">
        <f t="array" aca="1" ref="B196" ca="1">IF(ISNUMBER(B195),IF(AND(B195&lt;INDIRECT($B$1&amp;"!$C$7"),H195&gt;0), B195+0.5,""),"")</f>
        <v/>
      </c>
      <c r="C196" s="91" t="str">
        <f t="shared" ca="1" si="7"/>
        <v/>
      </c>
      <c r="D196" s="91" t="str" cm="1">
        <f t="array" aca="1" ref="D196" ca="1">IF(AND(B196&lt;INDIRECT($B$1&amp;"!$C$7"),ISNUMBER(B196)),INDIRECT($B$1&amp;"!$C$16")*ERFC(0.5*C196*SQRT(INDIRECT($B$1&amp;"!$F$10")/(INDIRECT($B$1&amp;"!$F$9")*INDIRECT($B$1&amp;"!$C$20")*B196))),"")</f>
        <v/>
      </c>
      <c r="E196" s="91" t="e" cm="1">
        <f t="array" aca="1" ref="E196" ca="1">(INDIRECT($B$1&amp;"!$F$15") -D196)/C196</f>
        <v>#VALUE!</v>
      </c>
      <c r="F196" s="91" t="str" cm="1">
        <f t="array" aca="1" ref="F196" ca="1">IF(ISNUMBER(E196),E196*INDIRECT($B$1&amp;"!$F$9")/$G$3,"")</f>
        <v/>
      </c>
      <c r="G196" s="91" t="str">
        <f t="shared" ca="1" si="8"/>
        <v/>
      </c>
      <c r="H196" s="91" t="str" cm="1">
        <f t="array" aca="1" ref="H196" ca="1">IF(B196&lt;INDIRECT($B$1&amp;"!$C$7"),H195-G196,"")</f>
        <v/>
      </c>
      <c r="I196" s="87"/>
      <c r="J196" s="87"/>
      <c r="R196" s="87"/>
      <c r="S196" s="87"/>
      <c r="U196" s="87"/>
      <c r="V196" s="87"/>
    </row>
    <row r="197" spans="2:22" x14ac:dyDescent="0.25">
      <c r="B197" s="91" t="str" cm="1">
        <f t="array" aca="1" ref="B197" ca="1">IF(ISNUMBER(B196),IF(AND(B196&lt;INDIRECT($B$1&amp;"!$C$7"),H196&gt;0), B196+0.5,""),"")</f>
        <v/>
      </c>
      <c r="C197" s="91" t="str">
        <f t="shared" ca="1" si="7"/>
        <v/>
      </c>
      <c r="D197" s="91" t="str" cm="1">
        <f t="array" aca="1" ref="D197" ca="1">IF(AND(B197&lt;INDIRECT($B$1&amp;"!$C$7"),ISNUMBER(B197)),INDIRECT($B$1&amp;"!$C$16")*ERFC(0.5*C197*SQRT(INDIRECT($B$1&amp;"!$F$10")/(INDIRECT($B$1&amp;"!$F$9")*INDIRECT($B$1&amp;"!$C$20")*B197))),"")</f>
        <v/>
      </c>
      <c r="E197" s="91" t="e" cm="1">
        <f t="array" aca="1" ref="E197" ca="1">(INDIRECT($B$1&amp;"!$F$15") -D197)/C197</f>
        <v>#VALUE!</v>
      </c>
      <c r="F197" s="91" t="str" cm="1">
        <f t="array" aca="1" ref="F197" ca="1">IF(ISNUMBER(E197),E197*INDIRECT($B$1&amp;"!$F$9")/$G$3,"")</f>
        <v/>
      </c>
      <c r="G197" s="91" t="str">
        <f t="shared" ca="1" si="8"/>
        <v/>
      </c>
      <c r="H197" s="91" t="str" cm="1">
        <f t="array" aca="1" ref="H197" ca="1">IF(B197&lt;INDIRECT($B$1&amp;"!$C$7"),H196-G197,"")</f>
        <v/>
      </c>
      <c r="I197" s="87"/>
      <c r="J197" s="87"/>
      <c r="R197" s="87"/>
      <c r="S197" s="87"/>
      <c r="U197" s="87"/>
      <c r="V197" s="87"/>
    </row>
    <row r="198" spans="2:22" x14ac:dyDescent="0.25">
      <c r="B198" s="91" t="str" cm="1">
        <f t="array" aca="1" ref="B198" ca="1">IF(ISNUMBER(B197),IF(AND(B197&lt;INDIRECT($B$1&amp;"!$C$7"),H197&gt;0), B197+0.5,""),"")</f>
        <v/>
      </c>
      <c r="C198" s="91" t="str">
        <f t="shared" ca="1" si="7"/>
        <v/>
      </c>
      <c r="D198" s="91" t="str" cm="1">
        <f t="array" aca="1" ref="D198" ca="1">IF(AND(B198&lt;INDIRECT($B$1&amp;"!$C$7"),ISNUMBER(B198)),INDIRECT($B$1&amp;"!$C$16")*ERFC(0.5*C198*SQRT(INDIRECT($B$1&amp;"!$F$10")/(INDIRECT($B$1&amp;"!$F$9")*INDIRECT($B$1&amp;"!$C$20")*B198))),"")</f>
        <v/>
      </c>
      <c r="E198" s="91" t="e" cm="1">
        <f t="array" aca="1" ref="E198" ca="1">(INDIRECT($B$1&amp;"!$F$15") -D198)/C198</f>
        <v>#VALUE!</v>
      </c>
      <c r="F198" s="91" t="str" cm="1">
        <f t="array" aca="1" ref="F198" ca="1">IF(ISNUMBER(E198),E198*INDIRECT($B$1&amp;"!$F$9")/$G$3,"")</f>
        <v/>
      </c>
      <c r="G198" s="91" t="str">
        <f t="shared" ca="1" si="8"/>
        <v/>
      </c>
      <c r="H198" s="91" t="str" cm="1">
        <f t="array" aca="1" ref="H198" ca="1">IF(B198&lt;INDIRECT($B$1&amp;"!$C$7"),H197-G198,"")</f>
        <v/>
      </c>
      <c r="I198" s="87"/>
      <c r="J198" s="87"/>
      <c r="R198" s="87"/>
      <c r="S198" s="87"/>
      <c r="U198" s="87"/>
      <c r="V198" s="87"/>
    </row>
    <row r="199" spans="2:22" x14ac:dyDescent="0.25">
      <c r="B199" s="91" t="str" cm="1">
        <f t="array" aca="1" ref="B199" ca="1">IF(ISNUMBER(B198),IF(AND(B198&lt;INDIRECT($B$1&amp;"!$C$7"),H198&gt;0), B198+0.5,""),"")</f>
        <v/>
      </c>
      <c r="C199" s="91" t="str">
        <f t="shared" ca="1" si="7"/>
        <v/>
      </c>
      <c r="D199" s="91" t="str" cm="1">
        <f t="array" aca="1" ref="D199" ca="1">IF(AND(B199&lt;INDIRECT($B$1&amp;"!$C$7"),ISNUMBER(B199)),INDIRECT($B$1&amp;"!$C$16")*ERFC(0.5*C199*SQRT(INDIRECT($B$1&amp;"!$F$10")/(INDIRECT($B$1&amp;"!$F$9")*INDIRECT($B$1&amp;"!$C$20")*B199))),"")</f>
        <v/>
      </c>
      <c r="E199" s="91" t="e" cm="1">
        <f t="array" aca="1" ref="E199" ca="1">(INDIRECT($B$1&amp;"!$F$15") -D199)/C199</f>
        <v>#VALUE!</v>
      </c>
      <c r="F199" s="91" t="str" cm="1">
        <f t="array" aca="1" ref="F199" ca="1">IF(ISNUMBER(E199),E199*INDIRECT($B$1&amp;"!$F$9")/$G$3,"")</f>
        <v/>
      </c>
      <c r="G199" s="91" t="str">
        <f t="shared" ca="1" si="8"/>
        <v/>
      </c>
      <c r="H199" s="91" t="str" cm="1">
        <f t="array" aca="1" ref="H199" ca="1">IF(B199&lt;INDIRECT($B$1&amp;"!$C$7"),H198-G199,"")</f>
        <v/>
      </c>
      <c r="I199" s="87"/>
      <c r="J199" s="87"/>
      <c r="R199" s="87"/>
      <c r="S199" s="87"/>
      <c r="U199" s="87"/>
      <c r="V199" s="87"/>
    </row>
    <row r="200" spans="2:22" x14ac:dyDescent="0.25">
      <c r="B200" s="91" t="str" cm="1">
        <f t="array" aca="1" ref="B200" ca="1">IF(ISNUMBER(B199),IF(AND(B199&lt;INDIRECT($B$1&amp;"!$C$7"),H199&gt;0), B199+0.5,""),"")</f>
        <v/>
      </c>
      <c r="C200" s="91" t="str">
        <f t="shared" ca="1" si="7"/>
        <v/>
      </c>
      <c r="D200" s="91" t="str" cm="1">
        <f t="array" aca="1" ref="D200" ca="1">IF(AND(B200&lt;INDIRECT($B$1&amp;"!$C$7"),ISNUMBER(B200)),INDIRECT($B$1&amp;"!$C$16")*ERFC(0.5*C200*SQRT(INDIRECT($B$1&amp;"!$F$10")/(INDIRECT($B$1&amp;"!$F$9")*INDIRECT($B$1&amp;"!$C$20")*B200))),"")</f>
        <v/>
      </c>
      <c r="E200" s="91" t="e" cm="1">
        <f t="array" aca="1" ref="E200" ca="1">(INDIRECT($B$1&amp;"!$F$15") -D200)/C200</f>
        <v>#VALUE!</v>
      </c>
      <c r="F200" s="91" t="str" cm="1">
        <f t="array" aca="1" ref="F200" ca="1">IF(ISNUMBER(E200),E200*INDIRECT($B$1&amp;"!$F$9")/$G$3,"")</f>
        <v/>
      </c>
      <c r="G200" s="91" t="str">
        <f t="shared" ca="1" si="8"/>
        <v/>
      </c>
      <c r="H200" s="91" t="str" cm="1">
        <f t="array" aca="1" ref="H200" ca="1">IF(B200&lt;INDIRECT($B$1&amp;"!$C$7"),H199-G200,"")</f>
        <v/>
      </c>
      <c r="I200" s="87"/>
      <c r="J200" s="87"/>
      <c r="R200" s="87"/>
      <c r="S200" s="87"/>
      <c r="U200" s="87"/>
      <c r="V200" s="87"/>
    </row>
    <row r="201" spans="2:22" x14ac:dyDescent="0.25">
      <c r="B201" s="91" t="str" cm="1">
        <f t="array" aca="1" ref="B201" ca="1">IF(ISNUMBER(B200),IF(AND(B200&lt;INDIRECT($B$1&amp;"!$C$7"),H200&gt;0), B200+0.5,""),"")</f>
        <v/>
      </c>
      <c r="C201" s="91" t="str">
        <f t="shared" ca="1" si="7"/>
        <v/>
      </c>
      <c r="D201" s="91" t="str" cm="1">
        <f t="array" aca="1" ref="D201" ca="1">IF(AND(B201&lt;INDIRECT($B$1&amp;"!$C$7"),ISNUMBER(B201)),INDIRECT($B$1&amp;"!$C$16")*ERFC(0.5*C201*SQRT(INDIRECT($B$1&amp;"!$F$10")/(INDIRECT($B$1&amp;"!$F$9")*INDIRECT($B$1&amp;"!$C$20")*B201))),"")</f>
        <v/>
      </c>
      <c r="E201" s="91" t="e" cm="1">
        <f t="array" aca="1" ref="E201" ca="1">(INDIRECT($B$1&amp;"!$F$15") -D201)/C201</f>
        <v>#VALUE!</v>
      </c>
      <c r="F201" s="91" t="str" cm="1">
        <f t="array" aca="1" ref="F201" ca="1">IF(ISNUMBER(E201),E201*INDIRECT($B$1&amp;"!$F$9")/$G$3,"")</f>
        <v/>
      </c>
      <c r="G201" s="91" t="str">
        <f t="shared" ca="1" si="8"/>
        <v/>
      </c>
      <c r="H201" s="91" t="str" cm="1">
        <f t="array" aca="1" ref="H201" ca="1">IF(B201&lt;INDIRECT($B$1&amp;"!$C$7"),H200-G201,"")</f>
        <v/>
      </c>
      <c r="I201" s="87"/>
      <c r="J201" s="87"/>
      <c r="R201" s="87"/>
      <c r="S201" s="87"/>
      <c r="U201" s="87"/>
      <c r="V201" s="87"/>
    </row>
    <row r="202" spans="2:22" x14ac:dyDescent="0.25">
      <c r="B202" s="91" t="str" cm="1">
        <f t="array" aca="1" ref="B202" ca="1">IF(ISNUMBER(B201),IF(AND(B201&lt;INDIRECT($B$1&amp;"!$C$7"),H201&gt;0), B201+0.5,""),"")</f>
        <v/>
      </c>
      <c r="C202" s="91" t="str">
        <f t="shared" ca="1" si="7"/>
        <v/>
      </c>
      <c r="D202" s="91" t="str" cm="1">
        <f t="array" aca="1" ref="D202" ca="1">IF(AND(B202&lt;INDIRECT($B$1&amp;"!$C$7"),ISNUMBER(B202)),INDIRECT($B$1&amp;"!$C$16")*ERFC(0.5*C202*SQRT(INDIRECT($B$1&amp;"!$F$10")/(INDIRECT($B$1&amp;"!$F$9")*INDIRECT($B$1&amp;"!$C$20")*B202))),"")</f>
        <v/>
      </c>
      <c r="E202" s="91" t="e" cm="1">
        <f t="array" aca="1" ref="E202" ca="1">(INDIRECT($B$1&amp;"!$F$15") -D202)/C202</f>
        <v>#VALUE!</v>
      </c>
      <c r="F202" s="91" t="str" cm="1">
        <f t="array" aca="1" ref="F202" ca="1">IF(ISNUMBER(E202),E202*INDIRECT($B$1&amp;"!$F$9")/$G$3,"")</f>
        <v/>
      </c>
      <c r="G202" s="91" t="str">
        <f t="shared" ca="1" si="8"/>
        <v/>
      </c>
      <c r="H202" s="91" t="str" cm="1">
        <f t="array" aca="1" ref="H202" ca="1">IF(B202&lt;INDIRECT($B$1&amp;"!$C$7"),H201-G202,"")</f>
        <v/>
      </c>
      <c r="I202" s="87"/>
      <c r="J202" s="87"/>
      <c r="R202" s="87"/>
      <c r="S202" s="87"/>
      <c r="U202" s="87"/>
      <c r="V202" s="87"/>
    </row>
    <row r="203" spans="2:22" x14ac:dyDescent="0.25">
      <c r="B203" s="91" t="str" cm="1">
        <f t="array" aca="1" ref="B203" ca="1">IF(ISNUMBER(B202),IF(AND(B202&lt;INDIRECT($B$1&amp;"!$C$7"),H202&gt;0), B202+0.5,""),"")</f>
        <v/>
      </c>
      <c r="C203" s="91" t="str">
        <f t="shared" ca="1" si="7"/>
        <v/>
      </c>
      <c r="D203" s="91" t="str" cm="1">
        <f t="array" aca="1" ref="D203" ca="1">IF(AND(B203&lt;INDIRECT($B$1&amp;"!$C$7"),ISNUMBER(B203)),INDIRECT($B$1&amp;"!$C$16")*ERFC(0.5*C203*SQRT(INDIRECT($B$1&amp;"!$F$10")/(INDIRECT($B$1&amp;"!$F$9")*INDIRECT($B$1&amp;"!$C$20")*B203))),"")</f>
        <v/>
      </c>
      <c r="E203" s="91" t="e" cm="1">
        <f t="array" aca="1" ref="E203" ca="1">(INDIRECT($B$1&amp;"!$F$15") -D203)/C203</f>
        <v>#VALUE!</v>
      </c>
      <c r="F203" s="91" t="str" cm="1">
        <f t="array" aca="1" ref="F203" ca="1">IF(ISNUMBER(E203),E203*INDIRECT($B$1&amp;"!$F$9")/$G$3,"")</f>
        <v/>
      </c>
      <c r="G203" s="91" t="str">
        <f t="shared" ca="1" si="8"/>
        <v/>
      </c>
      <c r="H203" s="91" t="str" cm="1">
        <f t="array" aca="1" ref="H203" ca="1">IF(B203&lt;INDIRECT($B$1&amp;"!$C$7"),H202-G203,"")</f>
        <v/>
      </c>
      <c r="I203" s="87"/>
      <c r="J203" s="87"/>
      <c r="R203" s="87"/>
      <c r="S203" s="87"/>
      <c r="U203" s="87"/>
      <c r="V203" s="87"/>
    </row>
    <row r="204" spans="2:22" x14ac:dyDescent="0.25">
      <c r="B204" s="91" t="str" cm="1">
        <f t="array" aca="1" ref="B204" ca="1">IF(ISNUMBER(B203),IF(AND(B203&lt;INDIRECT($B$1&amp;"!$C$7"),H203&gt;0), B203+0.5,""),"")</f>
        <v/>
      </c>
      <c r="C204" s="91" t="str">
        <f t="shared" ca="1" si="7"/>
        <v/>
      </c>
      <c r="D204" s="91" t="str" cm="1">
        <f t="array" aca="1" ref="D204" ca="1">IF(AND(B204&lt;INDIRECT($B$1&amp;"!$C$7"),ISNUMBER(B204)),INDIRECT($B$1&amp;"!$C$16")*ERFC(0.5*C204*SQRT(INDIRECT($B$1&amp;"!$F$10")/(INDIRECT($B$1&amp;"!$F$9")*INDIRECT($B$1&amp;"!$C$20")*B204))),"")</f>
        <v/>
      </c>
      <c r="E204" s="91" t="e" cm="1">
        <f t="array" aca="1" ref="E204" ca="1">(INDIRECT($B$1&amp;"!$F$15") -D204)/C204</f>
        <v>#VALUE!</v>
      </c>
      <c r="F204" s="91" t="str" cm="1">
        <f t="array" aca="1" ref="F204" ca="1">IF(ISNUMBER(E204),E204*INDIRECT($B$1&amp;"!$F$9")/$G$3,"")</f>
        <v/>
      </c>
      <c r="G204" s="91" t="str">
        <f t="shared" ca="1" si="8"/>
        <v/>
      </c>
      <c r="H204" s="91" t="str" cm="1">
        <f t="array" aca="1" ref="H204" ca="1">IF(B204&lt;INDIRECT($B$1&amp;"!$C$7"),H203-G204,"")</f>
        <v/>
      </c>
      <c r="I204" s="87"/>
      <c r="J204" s="87"/>
      <c r="R204" s="87"/>
      <c r="S204" s="87"/>
      <c r="U204" s="87"/>
      <c r="V204" s="87"/>
    </row>
    <row r="205" spans="2:22" x14ac:dyDescent="0.25">
      <c r="B205" s="91" t="str" cm="1">
        <f t="array" aca="1" ref="B205" ca="1">IF(ISNUMBER(B204),IF(AND(B204&lt;INDIRECT($B$1&amp;"!$C$7"),H204&gt;0), B204+0.5,""),"")</f>
        <v/>
      </c>
      <c r="C205" s="91" t="str">
        <f t="shared" ca="1" si="7"/>
        <v/>
      </c>
      <c r="D205" s="91" t="str" cm="1">
        <f t="array" aca="1" ref="D205" ca="1">IF(AND(B205&lt;INDIRECT($B$1&amp;"!$C$7"),ISNUMBER(B205)),INDIRECT($B$1&amp;"!$C$16")*ERFC(0.5*C205*SQRT(INDIRECT($B$1&amp;"!$F$10")/(INDIRECT($B$1&amp;"!$F$9")*INDIRECT($B$1&amp;"!$C$20")*B205))),"")</f>
        <v/>
      </c>
      <c r="E205" s="91" t="e" cm="1">
        <f t="array" aca="1" ref="E205" ca="1">(INDIRECT($B$1&amp;"!$F$15") -D205)/C205</f>
        <v>#VALUE!</v>
      </c>
      <c r="F205" s="91" t="str" cm="1">
        <f t="array" aca="1" ref="F205" ca="1">IF(ISNUMBER(E205),E205*INDIRECT($B$1&amp;"!$F$9")/$G$3,"")</f>
        <v/>
      </c>
      <c r="G205" s="91" t="str">
        <f t="shared" ca="1" si="8"/>
        <v/>
      </c>
      <c r="H205" s="91" t="str" cm="1">
        <f t="array" aca="1" ref="H205" ca="1">IF(B205&lt;INDIRECT($B$1&amp;"!$C$7"),H204-G205,"")</f>
        <v/>
      </c>
      <c r="I205" s="87"/>
      <c r="J205" s="87"/>
      <c r="R205" s="87"/>
      <c r="S205" s="87"/>
      <c r="U205" s="87"/>
      <c r="V205" s="87"/>
    </row>
    <row r="206" spans="2:22" x14ac:dyDescent="0.25">
      <c r="B206" s="91" t="str" cm="1">
        <f t="array" aca="1" ref="B206" ca="1">IF(ISNUMBER(B205),IF(AND(B205&lt;INDIRECT($B$1&amp;"!$C$7"),H205&gt;0), B205+0.5,""),"")</f>
        <v/>
      </c>
      <c r="C206" s="91" t="str">
        <f t="shared" ca="1" si="7"/>
        <v/>
      </c>
      <c r="D206" s="91" t="str" cm="1">
        <f t="array" aca="1" ref="D206" ca="1">IF(AND(B206&lt;INDIRECT($B$1&amp;"!$C$7"),ISNUMBER(B206)),INDIRECT($B$1&amp;"!$C$16")*ERFC(0.5*C206*SQRT(INDIRECT($B$1&amp;"!$F$10")/(INDIRECT($B$1&amp;"!$F$9")*INDIRECT($B$1&amp;"!$C$20")*B206))),"")</f>
        <v/>
      </c>
      <c r="E206" s="91" t="e" cm="1">
        <f t="array" aca="1" ref="E206" ca="1">(INDIRECT($B$1&amp;"!$F$15") -D206)/C206</f>
        <v>#VALUE!</v>
      </c>
      <c r="F206" s="91" t="str" cm="1">
        <f t="array" aca="1" ref="F206" ca="1">IF(ISNUMBER(E206),E206*INDIRECT($B$1&amp;"!$F$9")/$G$3,"")</f>
        <v/>
      </c>
      <c r="G206" s="91" t="str">
        <f t="shared" ca="1" si="8"/>
        <v/>
      </c>
      <c r="H206" s="91" t="str" cm="1">
        <f t="array" aca="1" ref="H206" ca="1">IF(B206&lt;INDIRECT($B$1&amp;"!$C$7"),H205-G206,"")</f>
        <v/>
      </c>
      <c r="I206" s="87"/>
      <c r="J206" s="87"/>
      <c r="R206" s="87"/>
      <c r="S206" s="87"/>
      <c r="U206" s="87"/>
      <c r="V206" s="87"/>
    </row>
    <row r="207" spans="2:22" x14ac:dyDescent="0.25">
      <c r="B207" s="91" t="str" cm="1">
        <f t="array" aca="1" ref="B207" ca="1">IF(ISNUMBER(B206),IF(AND(B206&lt;INDIRECT($B$1&amp;"!$C$7"),H206&gt;0), B206+0.5,""),"")</f>
        <v/>
      </c>
      <c r="C207" s="91" t="str">
        <f t="shared" ca="1" si="7"/>
        <v/>
      </c>
      <c r="D207" s="91" t="str" cm="1">
        <f t="array" aca="1" ref="D207" ca="1">IF(AND(B207&lt;INDIRECT($B$1&amp;"!$C$7"),ISNUMBER(B207)),INDIRECT($B$1&amp;"!$C$16")*ERFC(0.5*C207*SQRT(INDIRECT($B$1&amp;"!$F$10")/(INDIRECT($B$1&amp;"!$F$9")*INDIRECT($B$1&amp;"!$C$20")*B207))),"")</f>
        <v/>
      </c>
      <c r="E207" s="91" t="e" cm="1">
        <f t="array" aca="1" ref="E207" ca="1">(INDIRECT($B$1&amp;"!$F$15") -D207)/C207</f>
        <v>#VALUE!</v>
      </c>
      <c r="F207" s="91" t="str" cm="1">
        <f t="array" aca="1" ref="F207" ca="1">IF(ISNUMBER(E207),E207*INDIRECT($B$1&amp;"!$F$9")/$G$3,"")</f>
        <v/>
      </c>
      <c r="G207" s="91" t="str">
        <f t="shared" ca="1" si="8"/>
        <v/>
      </c>
      <c r="H207" s="91" t="str" cm="1">
        <f t="array" aca="1" ref="H207" ca="1">IF(B207&lt;INDIRECT($B$1&amp;"!$C$7"),H206-G207,"")</f>
        <v/>
      </c>
      <c r="I207" s="87"/>
      <c r="J207" s="87"/>
      <c r="R207" s="87"/>
      <c r="S207" s="87"/>
      <c r="U207" s="87"/>
      <c r="V207" s="87"/>
    </row>
    <row r="208" spans="2:22" x14ac:dyDescent="0.25">
      <c r="B208" s="91" t="str" cm="1">
        <f t="array" aca="1" ref="B208" ca="1">IF(ISNUMBER(B207),IF(AND(B207&lt;INDIRECT($B$1&amp;"!$C$7"),H207&gt;0), B207+0.5,""),"")</f>
        <v/>
      </c>
      <c r="C208" s="91" t="str">
        <f t="shared" ca="1" si="7"/>
        <v/>
      </c>
      <c r="D208" s="91" t="str" cm="1">
        <f t="array" aca="1" ref="D208" ca="1">IF(AND(B208&lt;INDIRECT($B$1&amp;"!$C$7"),ISNUMBER(B208)),INDIRECT($B$1&amp;"!$C$16")*ERFC(0.5*C208*SQRT(INDIRECT($B$1&amp;"!$F$10")/(INDIRECT($B$1&amp;"!$F$9")*INDIRECT($B$1&amp;"!$C$20")*B208))),"")</f>
        <v/>
      </c>
      <c r="E208" s="91" t="e" cm="1">
        <f t="array" aca="1" ref="E208" ca="1">(INDIRECT($B$1&amp;"!$F$15") -D208)/C208</f>
        <v>#VALUE!</v>
      </c>
      <c r="F208" s="91" t="str" cm="1">
        <f t="array" aca="1" ref="F208" ca="1">IF(ISNUMBER(E208),E208*INDIRECT($B$1&amp;"!$F$9")/$G$3,"")</f>
        <v/>
      </c>
      <c r="G208" s="91" t="str">
        <f t="shared" ca="1" si="8"/>
        <v/>
      </c>
      <c r="H208" s="91" t="str" cm="1">
        <f t="array" aca="1" ref="H208" ca="1">IF(B208&lt;INDIRECT($B$1&amp;"!$C$7"),H207-G208,"")</f>
        <v/>
      </c>
      <c r="I208" s="87"/>
      <c r="J208" s="87"/>
      <c r="R208" s="87"/>
      <c r="S208" s="87"/>
      <c r="U208" s="87"/>
      <c r="V208" s="87"/>
    </row>
    <row r="209" spans="2:22" x14ac:dyDescent="0.25">
      <c r="B209" s="91" t="str" cm="1">
        <f t="array" aca="1" ref="B209" ca="1">IF(ISNUMBER(B208),IF(AND(B208&lt;INDIRECT($B$1&amp;"!$C$7"),H208&gt;0), B208+0.5,""),"")</f>
        <v/>
      </c>
      <c r="C209" s="91" t="str">
        <f t="shared" ca="1" si="7"/>
        <v/>
      </c>
      <c r="D209" s="91" t="str" cm="1">
        <f t="array" aca="1" ref="D209" ca="1">IF(AND(B209&lt;INDIRECT($B$1&amp;"!$C$7"),ISNUMBER(B209)),INDIRECT($B$1&amp;"!$C$16")*ERFC(0.5*C209*SQRT(INDIRECT($B$1&amp;"!$F$10")/(INDIRECT($B$1&amp;"!$F$9")*INDIRECT($B$1&amp;"!$C$20")*B209))),"")</f>
        <v/>
      </c>
      <c r="E209" s="91" t="e" cm="1">
        <f t="array" aca="1" ref="E209" ca="1">(INDIRECT($B$1&amp;"!$F$15") -D209)/C209</f>
        <v>#VALUE!</v>
      </c>
      <c r="F209" s="91" t="str" cm="1">
        <f t="array" aca="1" ref="F209" ca="1">IF(ISNUMBER(E209),E209*INDIRECT($B$1&amp;"!$F$9")/$G$3,"")</f>
        <v/>
      </c>
      <c r="G209" s="91" t="str">
        <f t="shared" ca="1" si="8"/>
        <v/>
      </c>
      <c r="H209" s="91" t="str" cm="1">
        <f t="array" aca="1" ref="H209" ca="1">IF(B209&lt;INDIRECT($B$1&amp;"!$C$7"),H208-G209,"")</f>
        <v/>
      </c>
      <c r="I209" s="87"/>
      <c r="J209" s="87"/>
      <c r="R209" s="87"/>
      <c r="S209" s="87"/>
      <c r="U209" s="87"/>
      <c r="V209" s="87"/>
    </row>
    <row r="210" spans="2:22" x14ac:dyDescent="0.25">
      <c r="B210" s="91" t="str" cm="1">
        <f t="array" aca="1" ref="B210" ca="1">IF(ISNUMBER(B209),IF(AND(B209&lt;INDIRECT($B$1&amp;"!$C$7"),H209&gt;0), B209+0.5,""),"")</f>
        <v/>
      </c>
      <c r="C210" s="91" t="str">
        <f t="shared" ca="1" si="7"/>
        <v/>
      </c>
      <c r="D210" s="91" t="str" cm="1">
        <f t="array" aca="1" ref="D210" ca="1">IF(AND(B210&lt;INDIRECT($B$1&amp;"!$C$7"),ISNUMBER(B210)),INDIRECT($B$1&amp;"!$C$16")*ERFC(0.5*C210*SQRT(INDIRECT($B$1&amp;"!$F$10")/(INDIRECT($B$1&amp;"!$F$9")*INDIRECT($B$1&amp;"!$C$20")*B210))),"")</f>
        <v/>
      </c>
      <c r="E210" s="91" t="e" cm="1">
        <f t="array" aca="1" ref="E210" ca="1">(INDIRECT($B$1&amp;"!$F$15") -D210)/C210</f>
        <v>#VALUE!</v>
      </c>
      <c r="F210" s="91" t="str" cm="1">
        <f t="array" aca="1" ref="F210" ca="1">IF(ISNUMBER(E210),E210*INDIRECT($B$1&amp;"!$F$9")/$G$3,"")</f>
        <v/>
      </c>
      <c r="G210" s="91" t="str">
        <f t="shared" ca="1" si="8"/>
        <v/>
      </c>
      <c r="H210" s="91" t="str" cm="1">
        <f t="array" aca="1" ref="H210" ca="1">IF(B210&lt;INDIRECT($B$1&amp;"!$C$7"),H209-G210,"")</f>
        <v/>
      </c>
      <c r="I210" s="87"/>
      <c r="J210" s="87"/>
      <c r="R210" s="87"/>
      <c r="S210" s="87"/>
      <c r="U210" s="87"/>
      <c r="V210" s="87"/>
    </row>
    <row r="211" spans="2:22" x14ac:dyDescent="0.25">
      <c r="B211" s="91" t="str" cm="1">
        <f t="array" aca="1" ref="B211" ca="1">IF(ISNUMBER(B210),IF(AND(B210&lt;INDIRECT($B$1&amp;"!$C$7"),H210&gt;0), B210+0.5,""),"")</f>
        <v/>
      </c>
      <c r="C211" s="91" t="str">
        <f t="shared" ca="1" si="7"/>
        <v/>
      </c>
      <c r="D211" s="91" t="str" cm="1">
        <f t="array" aca="1" ref="D211" ca="1">IF(AND(B211&lt;INDIRECT($B$1&amp;"!$C$7"),ISNUMBER(B211)),INDIRECT($B$1&amp;"!$C$16")*ERFC(0.5*C211*SQRT(INDIRECT($B$1&amp;"!$F$10")/(INDIRECT($B$1&amp;"!$F$9")*INDIRECT($B$1&amp;"!$C$20")*B211))),"")</f>
        <v/>
      </c>
      <c r="E211" s="91" t="e" cm="1">
        <f t="array" aca="1" ref="E211" ca="1">(INDIRECT($B$1&amp;"!$F$15") -D211)/C211</f>
        <v>#VALUE!</v>
      </c>
      <c r="F211" s="91" t="str" cm="1">
        <f t="array" aca="1" ref="F211" ca="1">IF(ISNUMBER(E211),E211*INDIRECT($B$1&amp;"!$F$9")/$G$3,"")</f>
        <v/>
      </c>
      <c r="G211" s="91" t="str">
        <f t="shared" ca="1" si="8"/>
        <v/>
      </c>
      <c r="H211" s="91" t="str" cm="1">
        <f t="array" aca="1" ref="H211" ca="1">IF(B211&lt;INDIRECT($B$1&amp;"!$C$7"),H210-G211,"")</f>
        <v/>
      </c>
      <c r="I211" s="87"/>
      <c r="J211" s="87"/>
      <c r="R211" s="87"/>
      <c r="S211" s="87"/>
      <c r="U211" s="87"/>
      <c r="V211" s="87"/>
    </row>
    <row r="212" spans="2:22" x14ac:dyDescent="0.25">
      <c r="B212" s="91" t="str" cm="1">
        <f t="array" aca="1" ref="B212" ca="1">IF(ISNUMBER(B211),IF(AND(B211&lt;INDIRECT($B$1&amp;"!$C$7"),H211&gt;0), B211+0.5,""),"")</f>
        <v/>
      </c>
      <c r="C212" s="91" t="str">
        <f t="shared" ca="1" si="7"/>
        <v/>
      </c>
      <c r="D212" s="91" t="str" cm="1">
        <f t="array" aca="1" ref="D212" ca="1">IF(AND(B212&lt;INDIRECT($B$1&amp;"!$C$7"),ISNUMBER(B212)),INDIRECT($B$1&amp;"!$C$16")*ERFC(0.5*C212*SQRT(INDIRECT($B$1&amp;"!$F$10")/(INDIRECT($B$1&amp;"!$F$9")*INDIRECT($B$1&amp;"!$C$20")*B212))),"")</f>
        <v/>
      </c>
      <c r="E212" s="91" t="e" cm="1">
        <f t="array" aca="1" ref="E212" ca="1">(INDIRECT($B$1&amp;"!$F$15") -D212)/C212</f>
        <v>#VALUE!</v>
      </c>
      <c r="F212" s="91" t="str" cm="1">
        <f t="array" aca="1" ref="F212" ca="1">IF(ISNUMBER(E212),E212*INDIRECT($B$1&amp;"!$F$9")/$G$3,"")</f>
        <v/>
      </c>
      <c r="G212" s="91" t="str">
        <f t="shared" ca="1" si="8"/>
        <v/>
      </c>
      <c r="H212" s="91" t="str" cm="1">
        <f t="array" aca="1" ref="H212" ca="1">IF(B212&lt;INDIRECT($B$1&amp;"!$C$7"),H211-G212,"")</f>
        <v/>
      </c>
      <c r="I212" s="87"/>
      <c r="J212" s="87"/>
      <c r="R212" s="87"/>
      <c r="S212" s="87"/>
      <c r="U212" s="87"/>
      <c r="V212" s="87"/>
    </row>
    <row r="213" spans="2:22" x14ac:dyDescent="0.25">
      <c r="B213" s="91" t="str" cm="1">
        <f t="array" aca="1" ref="B213" ca="1">IF(ISNUMBER(B212),IF(AND(B212&lt;INDIRECT($B$1&amp;"!$C$7"),H212&gt;0), B212+0.5,""),"")</f>
        <v/>
      </c>
      <c r="C213" s="91" t="str">
        <f t="shared" ca="1" si="7"/>
        <v/>
      </c>
      <c r="D213" s="91" t="str" cm="1">
        <f t="array" aca="1" ref="D213" ca="1">IF(AND(B213&lt;INDIRECT($B$1&amp;"!$C$7"),ISNUMBER(B213)),INDIRECT($B$1&amp;"!$C$16")*ERFC(0.5*C213*SQRT(INDIRECT($B$1&amp;"!$F$10")/(INDIRECT($B$1&amp;"!$F$9")*INDIRECT($B$1&amp;"!$C$20")*B213))),"")</f>
        <v/>
      </c>
      <c r="E213" s="91" t="e" cm="1">
        <f t="array" aca="1" ref="E213" ca="1">(INDIRECT($B$1&amp;"!$F$15") -D213)/C213</f>
        <v>#VALUE!</v>
      </c>
      <c r="F213" s="91" t="str" cm="1">
        <f t="array" aca="1" ref="F213" ca="1">IF(ISNUMBER(E213),E213*INDIRECT($B$1&amp;"!$F$9")/$G$3,"")</f>
        <v/>
      </c>
      <c r="G213" s="91" t="str">
        <f t="shared" ca="1" si="8"/>
        <v/>
      </c>
      <c r="H213" s="91" t="str" cm="1">
        <f t="array" aca="1" ref="H213" ca="1">IF(B213&lt;INDIRECT($B$1&amp;"!$C$7"),H212-G213,"")</f>
        <v/>
      </c>
      <c r="I213" s="87"/>
      <c r="J213" s="87"/>
      <c r="R213" s="87"/>
      <c r="S213" s="87"/>
      <c r="U213" s="87"/>
      <c r="V213" s="87"/>
    </row>
    <row r="214" spans="2:22" x14ac:dyDescent="0.25">
      <c r="B214" s="91" t="str" cm="1">
        <f t="array" aca="1" ref="B214" ca="1">IF(ISNUMBER(B213),IF(AND(B213&lt;INDIRECT($B$1&amp;"!$C$7"),H213&gt;0), B213+0.5,""),"")</f>
        <v/>
      </c>
      <c r="C214" s="91" t="str">
        <f t="shared" ca="1" si="7"/>
        <v/>
      </c>
      <c r="D214" s="91" t="str" cm="1">
        <f t="array" aca="1" ref="D214" ca="1">IF(AND(B214&lt;INDIRECT($B$1&amp;"!$C$7"),ISNUMBER(B214)),INDIRECT($B$1&amp;"!$C$16")*ERFC(0.5*C214*SQRT(INDIRECT($B$1&amp;"!$F$10")/(INDIRECT($B$1&amp;"!$F$9")*INDIRECT($B$1&amp;"!$C$20")*B214))),"")</f>
        <v/>
      </c>
      <c r="E214" s="91" t="e" cm="1">
        <f t="array" aca="1" ref="E214" ca="1">(INDIRECT($B$1&amp;"!$F$15") -D214)/C214</f>
        <v>#VALUE!</v>
      </c>
      <c r="F214" s="91" t="str" cm="1">
        <f t="array" aca="1" ref="F214" ca="1">IF(ISNUMBER(E214),E214*INDIRECT($B$1&amp;"!$F$9")/$G$3,"")</f>
        <v/>
      </c>
      <c r="G214" s="91" t="str">
        <f t="shared" ca="1" si="8"/>
        <v/>
      </c>
      <c r="H214" s="91" t="str" cm="1">
        <f t="array" aca="1" ref="H214" ca="1">IF(B214&lt;INDIRECT($B$1&amp;"!$C$7"),H213-G214,"")</f>
        <v/>
      </c>
      <c r="I214" s="87"/>
      <c r="J214" s="87"/>
      <c r="R214" s="87"/>
      <c r="S214" s="87"/>
      <c r="U214" s="87"/>
      <c r="V214" s="87"/>
    </row>
    <row r="215" spans="2:22" x14ac:dyDescent="0.25">
      <c r="B215" s="91" t="str" cm="1">
        <f t="array" aca="1" ref="B215" ca="1">IF(ISNUMBER(B214),IF(AND(B214&lt;INDIRECT($B$1&amp;"!$C$7"),H214&gt;0), B214+0.5,""),"")</f>
        <v/>
      </c>
      <c r="C215" s="91" t="str">
        <f t="shared" ca="1" si="7"/>
        <v/>
      </c>
      <c r="D215" s="91" t="str" cm="1">
        <f t="array" aca="1" ref="D215" ca="1">IF(AND(B215&lt;INDIRECT($B$1&amp;"!$C$7"),ISNUMBER(B215)),INDIRECT($B$1&amp;"!$C$16")*ERFC(0.5*C215*SQRT(INDIRECT($B$1&amp;"!$F$10")/(INDIRECT($B$1&amp;"!$F$9")*INDIRECT($B$1&amp;"!$C$20")*B215))),"")</f>
        <v/>
      </c>
      <c r="E215" s="91" t="e" cm="1">
        <f t="array" aca="1" ref="E215" ca="1">(INDIRECT($B$1&amp;"!$F$15") -D215)/C215</f>
        <v>#VALUE!</v>
      </c>
      <c r="F215" s="91" t="str" cm="1">
        <f t="array" aca="1" ref="F215" ca="1">IF(ISNUMBER(E215),E215*INDIRECT($B$1&amp;"!$F$9")/$G$3,"")</f>
        <v/>
      </c>
      <c r="G215" s="91" t="str">
        <f t="shared" ca="1" si="8"/>
        <v/>
      </c>
      <c r="H215" s="91" t="str" cm="1">
        <f t="array" aca="1" ref="H215" ca="1">IF(B215&lt;INDIRECT($B$1&amp;"!$C$7"),H214-G215,"")</f>
        <v/>
      </c>
      <c r="I215" s="87"/>
      <c r="J215" s="87"/>
      <c r="R215" s="87"/>
      <c r="S215" s="87"/>
      <c r="U215" s="87"/>
      <c r="V215" s="87"/>
    </row>
    <row r="216" spans="2:22" x14ac:dyDescent="0.25">
      <c r="B216" s="91" t="str" cm="1">
        <f t="array" aca="1" ref="B216" ca="1">IF(ISNUMBER(B215),IF(AND(B215&lt;INDIRECT($B$1&amp;"!$C$7"),H215&gt;0), B215+0.5,""),"")</f>
        <v/>
      </c>
      <c r="C216" s="91" t="str">
        <f t="shared" ca="1" si="7"/>
        <v/>
      </c>
      <c r="D216" s="91" t="str" cm="1">
        <f t="array" aca="1" ref="D216" ca="1">IF(AND(B216&lt;INDIRECT($B$1&amp;"!$C$7"),ISNUMBER(B216)),INDIRECT($B$1&amp;"!$C$16")*ERFC(0.5*C216*SQRT(INDIRECT($B$1&amp;"!$F$10")/(INDIRECT($B$1&amp;"!$F$9")*INDIRECT($B$1&amp;"!$C$20")*B216))),"")</f>
        <v/>
      </c>
      <c r="E216" s="91" t="e" cm="1">
        <f t="array" aca="1" ref="E216" ca="1">(INDIRECT($B$1&amp;"!$F$15") -D216)/C216</f>
        <v>#VALUE!</v>
      </c>
      <c r="F216" s="91" t="str" cm="1">
        <f t="array" aca="1" ref="F216" ca="1">IF(ISNUMBER(E216),E216*INDIRECT($B$1&amp;"!$F$9")/$G$3,"")</f>
        <v/>
      </c>
      <c r="G216" s="91" t="str">
        <f t="shared" ca="1" si="8"/>
        <v/>
      </c>
      <c r="H216" s="91" t="str" cm="1">
        <f t="array" aca="1" ref="H216" ca="1">IF(B216&lt;INDIRECT($B$1&amp;"!$C$7"),H215-G216,"")</f>
        <v/>
      </c>
      <c r="I216" s="87"/>
      <c r="J216" s="87"/>
      <c r="R216" s="87"/>
      <c r="S216" s="87"/>
      <c r="U216" s="87"/>
      <c r="V216" s="87"/>
    </row>
    <row r="217" spans="2:22" x14ac:dyDescent="0.25">
      <c r="B217" s="91" t="str" cm="1">
        <f t="array" aca="1" ref="B217" ca="1">IF(ISNUMBER(B216),IF(AND(B216&lt;INDIRECT($B$1&amp;"!$C$7"),H216&gt;0), B216+0.5,""),"")</f>
        <v/>
      </c>
      <c r="C217" s="91" t="str">
        <f t="shared" ca="1" si="7"/>
        <v/>
      </c>
      <c r="D217" s="91" t="str" cm="1">
        <f t="array" aca="1" ref="D217" ca="1">IF(AND(B217&lt;INDIRECT($B$1&amp;"!$C$7"),ISNUMBER(B217)),INDIRECT($B$1&amp;"!$C$16")*ERFC(0.5*C217*SQRT(INDIRECT($B$1&amp;"!$F$10")/(INDIRECT($B$1&amp;"!$F$9")*INDIRECT($B$1&amp;"!$C$20")*B217))),"")</f>
        <v/>
      </c>
      <c r="E217" s="91" t="e" cm="1">
        <f t="array" aca="1" ref="E217" ca="1">(INDIRECT($B$1&amp;"!$F$15") -D217)/C217</f>
        <v>#VALUE!</v>
      </c>
      <c r="F217" s="91" t="str" cm="1">
        <f t="array" aca="1" ref="F217" ca="1">IF(ISNUMBER(E217),E217*INDIRECT($B$1&amp;"!$F$9")/$G$3,"")</f>
        <v/>
      </c>
      <c r="G217" s="91" t="str">
        <f t="shared" ca="1" si="8"/>
        <v/>
      </c>
      <c r="H217" s="91" t="str" cm="1">
        <f t="array" aca="1" ref="H217" ca="1">IF(B217&lt;INDIRECT($B$1&amp;"!$C$7"),H216-G217,"")</f>
        <v/>
      </c>
      <c r="I217" s="87"/>
      <c r="J217" s="87"/>
      <c r="R217" s="87"/>
      <c r="S217" s="87"/>
      <c r="U217" s="87"/>
      <c r="V217" s="87"/>
    </row>
    <row r="218" spans="2:22" x14ac:dyDescent="0.25">
      <c r="B218" s="91" t="str" cm="1">
        <f t="array" aca="1" ref="B218" ca="1">IF(ISNUMBER(B217),IF(AND(B217&lt;INDIRECT($B$1&amp;"!$C$7"),H217&gt;0), B217+0.5,""),"")</f>
        <v/>
      </c>
      <c r="C218" s="91" t="str">
        <f t="shared" ca="1" si="7"/>
        <v/>
      </c>
      <c r="D218" s="91" t="str" cm="1">
        <f t="array" aca="1" ref="D218" ca="1">IF(AND(B218&lt;INDIRECT($B$1&amp;"!$C$7"),ISNUMBER(B218)),INDIRECT($B$1&amp;"!$C$16")*ERFC(0.5*C218*SQRT(INDIRECT($B$1&amp;"!$F$10")/(INDIRECT($B$1&amp;"!$F$9")*INDIRECT($B$1&amp;"!$C$20")*B218))),"")</f>
        <v/>
      </c>
      <c r="E218" s="91" t="e" cm="1">
        <f t="array" aca="1" ref="E218" ca="1">(INDIRECT($B$1&amp;"!$F$15") -D218)/C218</f>
        <v>#VALUE!</v>
      </c>
      <c r="F218" s="91" t="str" cm="1">
        <f t="array" aca="1" ref="F218" ca="1">IF(ISNUMBER(E218),E218*INDIRECT($B$1&amp;"!$F$9")/$G$3,"")</f>
        <v/>
      </c>
      <c r="G218" s="91" t="str">
        <f t="shared" ca="1" si="8"/>
        <v/>
      </c>
      <c r="H218" s="91" t="str" cm="1">
        <f t="array" aca="1" ref="H218" ca="1">IF(B218&lt;INDIRECT($B$1&amp;"!$C$7"),H217-G218,"")</f>
        <v/>
      </c>
      <c r="I218" s="87"/>
      <c r="J218" s="87"/>
      <c r="R218" s="87"/>
      <c r="S218" s="87"/>
      <c r="U218" s="87"/>
      <c r="V218" s="87"/>
    </row>
    <row r="219" spans="2:22" x14ac:dyDescent="0.25">
      <c r="B219" s="91" t="str" cm="1">
        <f t="array" aca="1" ref="B219" ca="1">IF(ISNUMBER(B218),IF(AND(B218&lt;INDIRECT($B$1&amp;"!$C$7"),H218&gt;0), B218+0.5,""),"")</f>
        <v/>
      </c>
      <c r="C219" s="91" t="str">
        <f t="shared" ca="1" si="7"/>
        <v/>
      </c>
      <c r="D219" s="91" t="str" cm="1">
        <f t="array" aca="1" ref="D219" ca="1">IF(AND(B219&lt;INDIRECT($B$1&amp;"!$C$7"),ISNUMBER(B219)),INDIRECT($B$1&amp;"!$C$16")*ERFC(0.5*C219*SQRT(INDIRECT($B$1&amp;"!$F$10")/(INDIRECT($B$1&amp;"!$F$9")*INDIRECT($B$1&amp;"!$C$20")*B219))),"")</f>
        <v/>
      </c>
      <c r="E219" s="91" t="e" cm="1">
        <f t="array" aca="1" ref="E219" ca="1">(INDIRECT($B$1&amp;"!$F$15") -D219)/C219</f>
        <v>#VALUE!</v>
      </c>
      <c r="F219" s="91" t="str" cm="1">
        <f t="array" aca="1" ref="F219" ca="1">IF(ISNUMBER(E219),E219*INDIRECT($B$1&amp;"!$F$9")/$G$3,"")</f>
        <v/>
      </c>
      <c r="G219" s="91" t="str">
        <f t="shared" ca="1" si="8"/>
        <v/>
      </c>
      <c r="H219" s="91" t="str" cm="1">
        <f t="array" aca="1" ref="H219" ca="1">IF(B219&lt;INDIRECT($B$1&amp;"!$C$7"),H218-G219,"")</f>
        <v/>
      </c>
      <c r="I219" s="87"/>
      <c r="J219" s="87"/>
      <c r="R219" s="87"/>
      <c r="S219" s="87"/>
      <c r="U219" s="87"/>
      <c r="V219" s="87"/>
    </row>
    <row r="220" spans="2:22" x14ac:dyDescent="0.25">
      <c r="B220" s="91" t="str" cm="1">
        <f t="array" aca="1" ref="B220" ca="1">IF(ISNUMBER(B219),IF(AND(B219&lt;INDIRECT($B$1&amp;"!$C$7"),H219&gt;0), B219+0.5,""),"")</f>
        <v/>
      </c>
      <c r="C220" s="91" t="str">
        <f t="shared" ca="1" si="7"/>
        <v/>
      </c>
      <c r="D220" s="91" t="str" cm="1">
        <f t="array" aca="1" ref="D220" ca="1">IF(AND(B220&lt;INDIRECT($B$1&amp;"!$C$7"),ISNUMBER(B220)),INDIRECT($B$1&amp;"!$C$16")*ERFC(0.5*C220*SQRT(INDIRECT($B$1&amp;"!$F$10")/(INDIRECT($B$1&amp;"!$F$9")*INDIRECT($B$1&amp;"!$C$20")*B220))),"")</f>
        <v/>
      </c>
      <c r="E220" s="91" t="e" cm="1">
        <f t="array" aca="1" ref="E220" ca="1">(INDIRECT($B$1&amp;"!$F$15") -D220)/C220</f>
        <v>#VALUE!</v>
      </c>
      <c r="F220" s="91" t="str" cm="1">
        <f t="array" aca="1" ref="F220" ca="1">IF(ISNUMBER(E220),E220*INDIRECT($B$1&amp;"!$F$9")/$G$3,"")</f>
        <v/>
      </c>
      <c r="G220" s="91" t="str">
        <f t="shared" ca="1" si="8"/>
        <v/>
      </c>
      <c r="H220" s="91" t="str" cm="1">
        <f t="array" aca="1" ref="H220" ca="1">IF(B220&lt;INDIRECT($B$1&amp;"!$C$7"),H219-G220,"")</f>
        <v/>
      </c>
      <c r="I220" s="87"/>
      <c r="J220" s="87"/>
      <c r="R220" s="87"/>
      <c r="S220" s="87"/>
      <c r="U220" s="87"/>
      <c r="V220" s="87"/>
    </row>
    <row r="221" spans="2:22" x14ac:dyDescent="0.25">
      <c r="B221" s="91" t="str" cm="1">
        <f t="array" aca="1" ref="B221" ca="1">IF(ISNUMBER(B220),IF(AND(B220&lt;INDIRECT($B$1&amp;"!$C$7"),H220&gt;0), B220+0.5,""),"")</f>
        <v/>
      </c>
      <c r="C221" s="91" t="str">
        <f t="shared" ca="1" si="7"/>
        <v/>
      </c>
      <c r="D221" s="91" t="str" cm="1">
        <f t="array" aca="1" ref="D221" ca="1">IF(AND(B221&lt;INDIRECT($B$1&amp;"!$C$7"),ISNUMBER(B221)),INDIRECT($B$1&amp;"!$C$16")*ERFC(0.5*C221*SQRT(INDIRECT($B$1&amp;"!$F$10")/(INDIRECT($B$1&amp;"!$F$9")*INDIRECT($B$1&amp;"!$C$20")*B221))),"")</f>
        <v/>
      </c>
      <c r="E221" s="91" t="e" cm="1">
        <f t="array" aca="1" ref="E221" ca="1">(INDIRECT($B$1&amp;"!$F$15") -D221)/C221</f>
        <v>#VALUE!</v>
      </c>
      <c r="F221" s="91" t="str" cm="1">
        <f t="array" aca="1" ref="F221" ca="1">IF(ISNUMBER(E221),E221*INDIRECT($B$1&amp;"!$F$9")/$G$3,"")</f>
        <v/>
      </c>
      <c r="G221" s="91" t="str">
        <f t="shared" ca="1" si="8"/>
        <v/>
      </c>
      <c r="H221" s="91" t="str" cm="1">
        <f t="array" aca="1" ref="H221" ca="1">IF(B221&lt;INDIRECT($B$1&amp;"!$C$7"),H220-G221,"")</f>
        <v/>
      </c>
      <c r="I221" s="87"/>
      <c r="J221" s="87"/>
      <c r="R221" s="87"/>
      <c r="S221" s="87"/>
      <c r="U221" s="87"/>
      <c r="V221" s="87"/>
    </row>
    <row r="222" spans="2:22" x14ac:dyDescent="0.25">
      <c r="B222" s="91" t="str" cm="1">
        <f t="array" aca="1" ref="B222" ca="1">IF(ISNUMBER(B221),IF(AND(B221&lt;INDIRECT($B$1&amp;"!$C$7"),H221&gt;0), B221+0.5,""),"")</f>
        <v/>
      </c>
      <c r="C222" s="91" t="str">
        <f t="shared" ca="1" si="7"/>
        <v/>
      </c>
      <c r="D222" s="91" t="str" cm="1">
        <f t="array" aca="1" ref="D222" ca="1">IF(AND(B222&lt;INDIRECT($B$1&amp;"!$C$7"),ISNUMBER(B222)),INDIRECT($B$1&amp;"!$C$16")*ERFC(0.5*C222*SQRT(INDIRECT($B$1&amp;"!$F$10")/(INDIRECT($B$1&amp;"!$F$9")*INDIRECT($B$1&amp;"!$C$20")*B222))),"")</f>
        <v/>
      </c>
      <c r="E222" s="91" t="e" cm="1">
        <f t="array" aca="1" ref="E222" ca="1">(INDIRECT($B$1&amp;"!$F$15") -D222)/C222</f>
        <v>#VALUE!</v>
      </c>
      <c r="F222" s="91" t="str" cm="1">
        <f t="array" aca="1" ref="F222" ca="1">IF(ISNUMBER(E222),E222*INDIRECT($B$1&amp;"!$F$9")/$G$3,"")</f>
        <v/>
      </c>
      <c r="G222" s="91" t="str">
        <f t="shared" ca="1" si="8"/>
        <v/>
      </c>
      <c r="H222" s="91" t="str" cm="1">
        <f t="array" aca="1" ref="H222" ca="1">IF(B222&lt;INDIRECT($B$1&amp;"!$C$7"),H221-G222,"")</f>
        <v/>
      </c>
      <c r="I222" s="87"/>
      <c r="J222" s="87"/>
      <c r="R222" s="87"/>
      <c r="S222" s="87"/>
      <c r="U222" s="87"/>
      <c r="V222" s="87"/>
    </row>
    <row r="223" spans="2:22" x14ac:dyDescent="0.25">
      <c r="B223" s="91" t="str" cm="1">
        <f t="array" aca="1" ref="B223" ca="1">IF(ISNUMBER(B222),IF(AND(B222&lt;INDIRECT($B$1&amp;"!$C$7"),H222&gt;0), B222+0.5,""),"")</f>
        <v/>
      </c>
      <c r="C223" s="91" t="str">
        <f t="shared" ca="1" si="7"/>
        <v/>
      </c>
      <c r="D223" s="91" t="str" cm="1">
        <f t="array" aca="1" ref="D223" ca="1">IF(AND(B223&lt;INDIRECT($B$1&amp;"!$C$7"),ISNUMBER(B223)),INDIRECT($B$1&amp;"!$C$16")*ERFC(0.5*C223*SQRT(INDIRECT($B$1&amp;"!$F$10")/(INDIRECT($B$1&amp;"!$F$9")*INDIRECT($B$1&amp;"!$C$20")*B223))),"")</f>
        <v/>
      </c>
      <c r="E223" s="91" t="e" cm="1">
        <f t="array" aca="1" ref="E223" ca="1">(INDIRECT($B$1&amp;"!$F$15") -D223)/C223</f>
        <v>#VALUE!</v>
      </c>
      <c r="F223" s="91" t="str" cm="1">
        <f t="array" aca="1" ref="F223" ca="1">IF(ISNUMBER(E223),E223*INDIRECT($B$1&amp;"!$F$9")/$G$3,"")</f>
        <v/>
      </c>
      <c r="G223" s="91" t="str">
        <f t="shared" ca="1" si="8"/>
        <v/>
      </c>
      <c r="H223" s="91" t="str" cm="1">
        <f t="array" aca="1" ref="H223" ca="1">IF(B223&lt;INDIRECT($B$1&amp;"!$C$7"),H222-G223,"")</f>
        <v/>
      </c>
      <c r="I223" s="87"/>
      <c r="J223" s="87"/>
      <c r="R223" s="87"/>
      <c r="S223" s="87"/>
      <c r="U223" s="87"/>
      <c r="V223" s="87"/>
    </row>
    <row r="224" spans="2:22" x14ac:dyDescent="0.25">
      <c r="B224" s="91" t="str" cm="1">
        <f t="array" aca="1" ref="B224" ca="1">IF(ISNUMBER(B223),IF(AND(B223&lt;INDIRECT($B$1&amp;"!$C$7"),H223&gt;0), B223+0.5,""),"")</f>
        <v/>
      </c>
      <c r="C224" s="91" t="str">
        <f t="shared" ca="1" si="7"/>
        <v/>
      </c>
      <c r="D224" s="91" t="str" cm="1">
        <f t="array" aca="1" ref="D224" ca="1">IF(AND(B224&lt;INDIRECT($B$1&amp;"!$C$7"),ISNUMBER(B224)),INDIRECT($B$1&amp;"!$C$16")*ERFC(0.5*C224*SQRT(INDIRECT($B$1&amp;"!$F$10")/(INDIRECT($B$1&amp;"!$F$9")*INDIRECT($B$1&amp;"!$C$20")*B224))),"")</f>
        <v/>
      </c>
      <c r="E224" s="91" t="e" cm="1">
        <f t="array" aca="1" ref="E224" ca="1">(INDIRECT($B$1&amp;"!$F$15") -D224)/C224</f>
        <v>#VALUE!</v>
      </c>
      <c r="F224" s="91" t="str" cm="1">
        <f t="array" aca="1" ref="F224" ca="1">IF(ISNUMBER(E224),E224*INDIRECT($B$1&amp;"!$F$9")/$G$3,"")</f>
        <v/>
      </c>
      <c r="G224" s="91" t="str">
        <f t="shared" ca="1" si="8"/>
        <v/>
      </c>
      <c r="H224" s="91" t="str" cm="1">
        <f t="array" aca="1" ref="H224" ca="1">IF(B224&lt;INDIRECT($B$1&amp;"!$C$7"),H223-G224,"")</f>
        <v/>
      </c>
      <c r="I224" s="87"/>
      <c r="J224" s="87"/>
      <c r="R224" s="87"/>
      <c r="S224" s="87"/>
      <c r="U224" s="87"/>
      <c r="V224" s="87"/>
    </row>
    <row r="225" spans="2:22" x14ac:dyDescent="0.25">
      <c r="B225" s="91" t="str" cm="1">
        <f t="array" aca="1" ref="B225" ca="1">IF(ISNUMBER(B224),IF(AND(B224&lt;INDIRECT($B$1&amp;"!$C$7"),H224&gt;0), B224+0.5,""),"")</f>
        <v/>
      </c>
      <c r="C225" s="91" t="str">
        <f t="shared" ca="1" si="7"/>
        <v/>
      </c>
      <c r="D225" s="91" t="str" cm="1">
        <f t="array" aca="1" ref="D225" ca="1">IF(AND(B225&lt;INDIRECT($B$1&amp;"!$C$7"),ISNUMBER(B225)),INDIRECT($B$1&amp;"!$C$16")*ERFC(0.5*C225*SQRT(INDIRECT($B$1&amp;"!$F$10")/(INDIRECT($B$1&amp;"!$F$9")*INDIRECT($B$1&amp;"!$C$20")*B225))),"")</f>
        <v/>
      </c>
      <c r="E225" s="91" t="e" cm="1">
        <f t="array" aca="1" ref="E225" ca="1">(INDIRECT($B$1&amp;"!$F$15") -D225)/C225</f>
        <v>#VALUE!</v>
      </c>
      <c r="F225" s="91" t="str" cm="1">
        <f t="array" aca="1" ref="F225" ca="1">IF(ISNUMBER(E225),E225*INDIRECT($B$1&amp;"!$F$9")/$G$3,"")</f>
        <v/>
      </c>
      <c r="G225" s="91" t="str">
        <f t="shared" ca="1" si="8"/>
        <v/>
      </c>
      <c r="H225" s="91" t="str" cm="1">
        <f t="array" aca="1" ref="H225" ca="1">IF(B225&lt;INDIRECT($B$1&amp;"!$C$7"),H224-G225,"")</f>
        <v/>
      </c>
      <c r="I225" s="87"/>
      <c r="J225" s="87"/>
      <c r="R225" s="87"/>
      <c r="S225" s="87"/>
      <c r="U225" s="87"/>
      <c r="V225" s="87"/>
    </row>
    <row r="226" spans="2:22" x14ac:dyDescent="0.25">
      <c r="B226" s="91" t="str" cm="1">
        <f t="array" aca="1" ref="B226" ca="1">IF(ISNUMBER(B225),IF(AND(B225&lt;INDIRECT($B$1&amp;"!$C$7"),H225&gt;0), B225+0.5,""),"")</f>
        <v/>
      </c>
      <c r="C226" s="91" t="str">
        <f t="shared" ca="1" si="7"/>
        <v/>
      </c>
      <c r="D226" s="91" t="str" cm="1">
        <f t="array" aca="1" ref="D226" ca="1">IF(AND(B226&lt;INDIRECT($B$1&amp;"!$C$7"),ISNUMBER(B226)),INDIRECT($B$1&amp;"!$C$16")*ERFC(0.5*C226*SQRT(INDIRECT($B$1&amp;"!$F$10")/(INDIRECT($B$1&amp;"!$F$9")*INDIRECT($B$1&amp;"!$C$20")*B226))),"")</f>
        <v/>
      </c>
      <c r="E226" s="91" t="e" cm="1">
        <f t="array" aca="1" ref="E226" ca="1">(INDIRECT($B$1&amp;"!$F$15") -D226)/C226</f>
        <v>#VALUE!</v>
      </c>
      <c r="F226" s="91" t="str" cm="1">
        <f t="array" aca="1" ref="F226" ca="1">IF(ISNUMBER(E226),E226*INDIRECT($B$1&amp;"!$F$9")/$G$3,"")</f>
        <v/>
      </c>
      <c r="G226" s="91" t="str">
        <f t="shared" ca="1" si="8"/>
        <v/>
      </c>
      <c r="H226" s="91" t="str" cm="1">
        <f t="array" aca="1" ref="H226" ca="1">IF(B226&lt;INDIRECT($B$1&amp;"!$C$7"),H225-G226,"")</f>
        <v/>
      </c>
      <c r="I226" s="87"/>
      <c r="J226" s="87"/>
      <c r="R226" s="87"/>
      <c r="S226" s="87"/>
      <c r="U226" s="87"/>
      <c r="V226" s="87"/>
    </row>
    <row r="227" spans="2:22" x14ac:dyDescent="0.25">
      <c r="B227" s="91" t="str" cm="1">
        <f t="array" aca="1" ref="B227" ca="1">IF(ISNUMBER(B226),IF(AND(B226&lt;INDIRECT($B$1&amp;"!$C$7"),H226&gt;0), B226+0.5,""),"")</f>
        <v/>
      </c>
      <c r="C227" s="91" t="str">
        <f t="shared" ca="1" si="7"/>
        <v/>
      </c>
      <c r="D227" s="91" t="str" cm="1">
        <f t="array" aca="1" ref="D227" ca="1">IF(AND(B227&lt;INDIRECT($B$1&amp;"!$C$7"),ISNUMBER(B227)),INDIRECT($B$1&amp;"!$C$16")*ERFC(0.5*C227*SQRT(INDIRECT($B$1&amp;"!$F$10")/(INDIRECT($B$1&amp;"!$F$9")*INDIRECT($B$1&amp;"!$C$20")*B227))),"")</f>
        <v/>
      </c>
      <c r="E227" s="91" t="e" cm="1">
        <f t="array" aca="1" ref="E227" ca="1">(INDIRECT($B$1&amp;"!$F$15") -D227)/C227</f>
        <v>#VALUE!</v>
      </c>
      <c r="F227" s="91" t="str" cm="1">
        <f t="array" aca="1" ref="F227" ca="1">IF(ISNUMBER(E227),E227*INDIRECT($B$1&amp;"!$F$9")/$G$3,"")</f>
        <v/>
      </c>
      <c r="G227" s="91" t="str">
        <f t="shared" ca="1" si="8"/>
        <v/>
      </c>
      <c r="H227" s="91" t="str" cm="1">
        <f t="array" aca="1" ref="H227" ca="1">IF(B227&lt;INDIRECT($B$1&amp;"!$C$7"),H226-G227,"")</f>
        <v/>
      </c>
      <c r="I227" s="87"/>
      <c r="J227" s="87"/>
      <c r="R227" s="87"/>
      <c r="S227" s="87"/>
      <c r="U227" s="87"/>
      <c r="V227" s="87"/>
    </row>
    <row r="228" spans="2:22" x14ac:dyDescent="0.25">
      <c r="B228" s="91" t="str" cm="1">
        <f t="array" aca="1" ref="B228" ca="1">IF(ISNUMBER(B227),IF(AND(B227&lt;INDIRECT($B$1&amp;"!$C$7"),H227&gt;0), B227+0.5,""),"")</f>
        <v/>
      </c>
      <c r="C228" s="91" t="str">
        <f t="shared" ca="1" si="7"/>
        <v/>
      </c>
      <c r="D228" s="91" t="str" cm="1">
        <f t="array" aca="1" ref="D228" ca="1">IF(AND(B228&lt;INDIRECT($B$1&amp;"!$C$7"),ISNUMBER(B228)),INDIRECT($B$1&amp;"!$C$16")*ERFC(0.5*C228*SQRT(INDIRECT($B$1&amp;"!$F$10")/(INDIRECT($B$1&amp;"!$F$9")*INDIRECT($B$1&amp;"!$C$20")*B228))),"")</f>
        <v/>
      </c>
      <c r="E228" s="91" t="e" cm="1">
        <f t="array" aca="1" ref="E228" ca="1">(INDIRECT($B$1&amp;"!$F$15") -D228)/C228</f>
        <v>#VALUE!</v>
      </c>
      <c r="F228" s="91" t="str" cm="1">
        <f t="array" aca="1" ref="F228" ca="1">IF(ISNUMBER(E228),E228*INDIRECT($B$1&amp;"!$F$9")/$G$3,"")</f>
        <v/>
      </c>
      <c r="G228" s="91" t="str">
        <f t="shared" ca="1" si="8"/>
        <v/>
      </c>
      <c r="H228" s="91" t="str" cm="1">
        <f t="array" aca="1" ref="H228" ca="1">IF(B228&lt;INDIRECT($B$1&amp;"!$C$7"),H227-G228,"")</f>
        <v/>
      </c>
      <c r="I228" s="87"/>
      <c r="J228" s="87"/>
      <c r="R228" s="87"/>
      <c r="S228" s="87"/>
      <c r="U228" s="87"/>
      <c r="V228" s="87"/>
    </row>
    <row r="229" spans="2:22" x14ac:dyDescent="0.25">
      <c r="B229" s="91" t="str" cm="1">
        <f t="array" aca="1" ref="B229" ca="1">IF(ISNUMBER(B228),IF(AND(B228&lt;INDIRECT($B$1&amp;"!$C$7"),H228&gt;0), B228+0.5,""),"")</f>
        <v/>
      </c>
      <c r="C229" s="91" t="str">
        <f t="shared" ca="1" si="7"/>
        <v/>
      </c>
      <c r="D229" s="91" t="str" cm="1">
        <f t="array" aca="1" ref="D229" ca="1">IF(AND(B229&lt;INDIRECT($B$1&amp;"!$C$7"),ISNUMBER(B229)),INDIRECT($B$1&amp;"!$C$16")*ERFC(0.5*C229*SQRT(INDIRECT($B$1&amp;"!$F$10")/(INDIRECT($B$1&amp;"!$F$9")*INDIRECT($B$1&amp;"!$C$20")*B229))),"")</f>
        <v/>
      </c>
      <c r="E229" s="91" t="e" cm="1">
        <f t="array" aca="1" ref="E229" ca="1">(INDIRECT($B$1&amp;"!$F$15") -D229)/C229</f>
        <v>#VALUE!</v>
      </c>
      <c r="F229" s="91" t="str" cm="1">
        <f t="array" aca="1" ref="F229" ca="1">IF(ISNUMBER(E229),E229*INDIRECT($B$1&amp;"!$F$9")/$G$3,"")</f>
        <v/>
      </c>
      <c r="G229" s="91" t="str">
        <f t="shared" ca="1" si="8"/>
        <v/>
      </c>
      <c r="H229" s="91" t="str" cm="1">
        <f t="array" aca="1" ref="H229" ca="1">IF(B229&lt;INDIRECT($B$1&amp;"!$C$7"),H228-G229,"")</f>
        <v/>
      </c>
      <c r="I229" s="87"/>
      <c r="J229" s="87"/>
      <c r="R229" s="87"/>
      <c r="S229" s="87"/>
      <c r="U229" s="87"/>
      <c r="V229" s="87"/>
    </row>
    <row r="230" spans="2:22" x14ac:dyDescent="0.25">
      <c r="B230" s="91" t="str" cm="1">
        <f t="array" aca="1" ref="B230" ca="1">IF(ISNUMBER(B229),IF(AND(B229&lt;INDIRECT($B$1&amp;"!$C$7"),H229&gt;0), B229+0.5,""),"")</f>
        <v/>
      </c>
      <c r="C230" s="91" t="str">
        <f t="shared" ca="1" si="7"/>
        <v/>
      </c>
      <c r="D230" s="91" t="str" cm="1">
        <f t="array" aca="1" ref="D230" ca="1">IF(AND(B230&lt;INDIRECT($B$1&amp;"!$C$7"),ISNUMBER(B230)),INDIRECT($B$1&amp;"!$C$16")*ERFC(0.5*C230*SQRT(INDIRECT($B$1&amp;"!$F$10")/(INDIRECT($B$1&amp;"!$F$9")*INDIRECT($B$1&amp;"!$C$20")*B230))),"")</f>
        <v/>
      </c>
      <c r="E230" s="91" t="e" cm="1">
        <f t="array" aca="1" ref="E230" ca="1">(INDIRECT($B$1&amp;"!$F$15") -D230)/C230</f>
        <v>#VALUE!</v>
      </c>
      <c r="F230" s="91" t="str" cm="1">
        <f t="array" aca="1" ref="F230" ca="1">IF(ISNUMBER(E230),E230*INDIRECT($B$1&amp;"!$F$9")/$G$3,"")</f>
        <v/>
      </c>
      <c r="G230" s="91" t="str">
        <f t="shared" ca="1" si="8"/>
        <v/>
      </c>
      <c r="H230" s="91" t="str" cm="1">
        <f t="array" aca="1" ref="H230" ca="1">IF(B230&lt;INDIRECT($B$1&amp;"!$C$7"),H229-G230,"")</f>
        <v/>
      </c>
      <c r="I230" s="87"/>
      <c r="J230" s="87"/>
      <c r="R230" s="87"/>
      <c r="S230" s="87"/>
      <c r="U230" s="87"/>
      <c r="V230" s="87"/>
    </row>
    <row r="231" spans="2:22" x14ac:dyDescent="0.25">
      <c r="B231" s="91" t="str" cm="1">
        <f t="array" aca="1" ref="B231" ca="1">IF(ISNUMBER(B230),IF(AND(B230&lt;INDIRECT($B$1&amp;"!$C$7"),H230&gt;0), B230+0.5,""),"")</f>
        <v/>
      </c>
      <c r="C231" s="91" t="str">
        <f t="shared" ca="1" si="7"/>
        <v/>
      </c>
      <c r="D231" s="91" t="str" cm="1">
        <f t="array" aca="1" ref="D231" ca="1">IF(AND(B231&lt;INDIRECT($B$1&amp;"!$C$7"),ISNUMBER(B231)),INDIRECT($B$1&amp;"!$C$16")*ERFC(0.5*C231*SQRT(INDIRECT($B$1&amp;"!$F$10")/(INDIRECT($B$1&amp;"!$F$9")*INDIRECT($B$1&amp;"!$C$20")*B231))),"")</f>
        <v/>
      </c>
      <c r="E231" s="91" t="e" cm="1">
        <f t="array" aca="1" ref="E231" ca="1">(INDIRECT($B$1&amp;"!$F$15") -D231)/C231</f>
        <v>#VALUE!</v>
      </c>
      <c r="F231" s="91" t="str" cm="1">
        <f t="array" aca="1" ref="F231" ca="1">IF(ISNUMBER(E231),E231*INDIRECT($B$1&amp;"!$F$9")/$G$3,"")</f>
        <v/>
      </c>
      <c r="G231" s="91" t="str">
        <f t="shared" ca="1" si="8"/>
        <v/>
      </c>
      <c r="H231" s="91" t="str" cm="1">
        <f t="array" aca="1" ref="H231" ca="1">IF(B231&lt;INDIRECT($B$1&amp;"!$C$7"),H230-G231,"")</f>
        <v/>
      </c>
      <c r="I231" s="87"/>
      <c r="J231" s="87"/>
      <c r="R231" s="87"/>
      <c r="S231" s="87"/>
      <c r="U231" s="87"/>
      <c r="V231" s="87"/>
    </row>
    <row r="232" spans="2:22" x14ac:dyDescent="0.25">
      <c r="B232" s="91" t="str" cm="1">
        <f t="array" aca="1" ref="B232" ca="1">IF(ISNUMBER(B231),IF(AND(B231&lt;INDIRECT($B$1&amp;"!$C$7"),H231&gt;0), B231+0.5,""),"")</f>
        <v/>
      </c>
      <c r="C232" s="91" t="str">
        <f t="shared" ca="1" si="7"/>
        <v/>
      </c>
      <c r="D232" s="91" t="str" cm="1">
        <f t="array" aca="1" ref="D232" ca="1">IF(AND(B232&lt;INDIRECT($B$1&amp;"!$C$7"),ISNUMBER(B232)),INDIRECT($B$1&amp;"!$C$16")*ERFC(0.5*C232*SQRT(INDIRECT($B$1&amp;"!$F$10")/(INDIRECT($B$1&amp;"!$F$9")*INDIRECT($B$1&amp;"!$C$20")*B232))),"")</f>
        <v/>
      </c>
      <c r="E232" s="91" t="e" cm="1">
        <f t="array" aca="1" ref="E232" ca="1">(INDIRECT($B$1&amp;"!$F$15") -D232)/C232</f>
        <v>#VALUE!</v>
      </c>
      <c r="F232" s="91" t="str" cm="1">
        <f t="array" aca="1" ref="F232" ca="1">IF(ISNUMBER(E232),E232*INDIRECT($B$1&amp;"!$F$9")/$G$3,"")</f>
        <v/>
      </c>
      <c r="G232" s="91" t="str">
        <f t="shared" ca="1" si="8"/>
        <v/>
      </c>
      <c r="H232" s="91" t="str" cm="1">
        <f t="array" aca="1" ref="H232" ca="1">IF(B232&lt;INDIRECT($B$1&amp;"!$C$7"),H231-G232,"")</f>
        <v/>
      </c>
      <c r="I232" s="87"/>
      <c r="J232" s="87"/>
      <c r="R232" s="87"/>
      <c r="S232" s="87"/>
      <c r="U232" s="87"/>
      <c r="V232" s="87"/>
    </row>
    <row r="233" spans="2:22" x14ac:dyDescent="0.25">
      <c r="B233" s="91" t="str" cm="1">
        <f t="array" aca="1" ref="B233" ca="1">IF(ISNUMBER(B232),IF(AND(B232&lt;INDIRECT($B$1&amp;"!$C$7"),H232&gt;0), B232+0.5,""),"")</f>
        <v/>
      </c>
      <c r="C233" s="91" t="str">
        <f t="shared" ca="1" si="7"/>
        <v/>
      </c>
      <c r="D233" s="91" t="str" cm="1">
        <f t="array" aca="1" ref="D233" ca="1">IF(AND(B233&lt;INDIRECT($B$1&amp;"!$C$7"),ISNUMBER(B233)),INDIRECT($B$1&amp;"!$C$16")*ERFC(0.5*C233*SQRT(INDIRECT($B$1&amp;"!$F$10")/(INDIRECT($B$1&amp;"!$F$9")*INDIRECT($B$1&amp;"!$C$20")*B233))),"")</f>
        <v/>
      </c>
      <c r="E233" s="91" t="e" cm="1">
        <f t="array" aca="1" ref="E233" ca="1">(INDIRECT($B$1&amp;"!$F$15") -D233)/C233</f>
        <v>#VALUE!</v>
      </c>
      <c r="F233" s="91" t="str" cm="1">
        <f t="array" aca="1" ref="F233" ca="1">IF(ISNUMBER(E233),E233*INDIRECT($B$1&amp;"!$F$9")/$G$3,"")</f>
        <v/>
      </c>
      <c r="G233" s="91" t="str">
        <f t="shared" ca="1" si="8"/>
        <v/>
      </c>
      <c r="H233" s="91" t="str" cm="1">
        <f t="array" aca="1" ref="H233" ca="1">IF(B233&lt;INDIRECT($B$1&amp;"!$C$7"),H232-G233,"")</f>
        <v/>
      </c>
      <c r="I233" s="87"/>
      <c r="J233" s="87"/>
      <c r="R233" s="87"/>
      <c r="S233" s="87"/>
      <c r="U233" s="87"/>
      <c r="V233" s="87"/>
    </row>
    <row r="234" spans="2:22" x14ac:dyDescent="0.25">
      <c r="B234" s="91" t="str" cm="1">
        <f t="array" aca="1" ref="B234" ca="1">IF(ISNUMBER(B233),IF(AND(B233&lt;INDIRECT($B$1&amp;"!$C$7"),H233&gt;0), B233+0.5,""),"")</f>
        <v/>
      </c>
      <c r="C234" s="91" t="str">
        <f t="shared" ca="1" si="7"/>
        <v/>
      </c>
      <c r="D234" s="91" t="str" cm="1">
        <f t="array" aca="1" ref="D234" ca="1">IF(AND(B234&lt;INDIRECT($B$1&amp;"!$C$7"),ISNUMBER(B234)),INDIRECT($B$1&amp;"!$C$16")*ERFC(0.5*C234*SQRT(INDIRECT($B$1&amp;"!$F$10")/(INDIRECT($B$1&amp;"!$F$9")*INDIRECT($B$1&amp;"!$C$20")*B234))),"")</f>
        <v/>
      </c>
      <c r="E234" s="91" t="e" cm="1">
        <f t="array" aca="1" ref="E234" ca="1">(INDIRECT($B$1&amp;"!$F$15") -D234)/C234</f>
        <v>#VALUE!</v>
      </c>
      <c r="F234" s="91" t="str" cm="1">
        <f t="array" aca="1" ref="F234" ca="1">IF(ISNUMBER(E234),E234*INDIRECT($B$1&amp;"!$F$9")/$G$3,"")</f>
        <v/>
      </c>
      <c r="G234" s="91" t="str">
        <f t="shared" ca="1" si="8"/>
        <v/>
      </c>
      <c r="H234" s="91" t="str" cm="1">
        <f t="array" aca="1" ref="H234" ca="1">IF(B234&lt;INDIRECT($B$1&amp;"!$C$7"),H233-G234,"")</f>
        <v/>
      </c>
      <c r="I234" s="87"/>
      <c r="J234" s="87"/>
      <c r="R234" s="87"/>
      <c r="S234" s="87"/>
      <c r="U234" s="87"/>
      <c r="V234" s="87"/>
    </row>
    <row r="235" spans="2:22" x14ac:dyDescent="0.25">
      <c r="B235" s="91" t="str" cm="1">
        <f t="array" aca="1" ref="B235" ca="1">IF(ISNUMBER(B234),IF(AND(B234&lt;INDIRECT($B$1&amp;"!$C$7"),H234&gt;0), B234+0.5,""),"")</f>
        <v/>
      </c>
      <c r="C235" s="91" t="str">
        <f t="shared" ca="1" si="7"/>
        <v/>
      </c>
      <c r="D235" s="91" t="str" cm="1">
        <f t="array" aca="1" ref="D235" ca="1">IF(AND(B235&lt;INDIRECT($B$1&amp;"!$C$7"),ISNUMBER(B235)),INDIRECT($B$1&amp;"!$C$16")*ERFC(0.5*C235*SQRT(INDIRECT($B$1&amp;"!$F$10")/(INDIRECT($B$1&amp;"!$F$9")*INDIRECT($B$1&amp;"!$C$20")*B235))),"")</f>
        <v/>
      </c>
      <c r="E235" s="91" t="e" cm="1">
        <f t="array" aca="1" ref="E235" ca="1">(INDIRECT($B$1&amp;"!$F$15") -D235)/C235</f>
        <v>#VALUE!</v>
      </c>
      <c r="F235" s="91" t="str" cm="1">
        <f t="array" aca="1" ref="F235" ca="1">IF(ISNUMBER(E235),E235*INDIRECT($B$1&amp;"!$F$9")/$G$3,"")</f>
        <v/>
      </c>
      <c r="G235" s="91" t="str">
        <f t="shared" ca="1" si="8"/>
        <v/>
      </c>
      <c r="H235" s="91" t="str" cm="1">
        <f t="array" aca="1" ref="H235" ca="1">IF(B235&lt;INDIRECT($B$1&amp;"!$C$7"),H234-G235,"")</f>
        <v/>
      </c>
      <c r="I235" s="87"/>
      <c r="J235" s="87"/>
      <c r="R235" s="87"/>
      <c r="S235" s="87"/>
      <c r="U235" s="87"/>
      <c r="V235" s="87"/>
    </row>
    <row r="236" spans="2:22" x14ac:dyDescent="0.25">
      <c r="B236" s="91" t="str" cm="1">
        <f t="array" aca="1" ref="B236" ca="1">IF(ISNUMBER(B235),IF(AND(B235&lt;INDIRECT($B$1&amp;"!$C$7"),H235&gt;0), B235+0.5,""),"")</f>
        <v/>
      </c>
      <c r="C236" s="91" t="str">
        <f t="shared" ca="1" si="7"/>
        <v/>
      </c>
      <c r="D236" s="91" t="str" cm="1">
        <f t="array" aca="1" ref="D236" ca="1">IF(AND(B236&lt;INDIRECT($B$1&amp;"!$C$7"),ISNUMBER(B236)),INDIRECT($B$1&amp;"!$C$16")*ERFC(0.5*C236*SQRT(INDIRECT($B$1&amp;"!$F$10")/(INDIRECT($B$1&amp;"!$F$9")*INDIRECT($B$1&amp;"!$C$20")*B236))),"")</f>
        <v/>
      </c>
      <c r="E236" s="91" t="e" cm="1">
        <f t="array" aca="1" ref="E236" ca="1">(INDIRECT($B$1&amp;"!$F$15") -D236)/C236</f>
        <v>#VALUE!</v>
      </c>
      <c r="F236" s="91" t="str" cm="1">
        <f t="array" aca="1" ref="F236" ca="1">IF(ISNUMBER(E236),E236*INDIRECT($B$1&amp;"!$F$9")/$G$3,"")</f>
        <v/>
      </c>
      <c r="G236" s="91" t="str">
        <f t="shared" ca="1" si="8"/>
        <v/>
      </c>
      <c r="H236" s="91" t="str" cm="1">
        <f t="array" aca="1" ref="H236" ca="1">IF(B236&lt;INDIRECT($B$1&amp;"!$C$7"),H235-G236,"")</f>
        <v/>
      </c>
      <c r="I236" s="87"/>
      <c r="J236" s="87"/>
      <c r="R236" s="87"/>
      <c r="S236" s="87"/>
      <c r="U236" s="87"/>
      <c r="V236" s="87"/>
    </row>
    <row r="237" spans="2:22" x14ac:dyDescent="0.25">
      <c r="B237" s="91" t="str" cm="1">
        <f t="array" aca="1" ref="B237" ca="1">IF(ISNUMBER(B236),IF(AND(B236&lt;INDIRECT($B$1&amp;"!$C$7"),H236&gt;0), B236+0.5,""),"")</f>
        <v/>
      </c>
      <c r="C237" s="91" t="str">
        <f t="shared" ca="1" si="7"/>
        <v/>
      </c>
      <c r="D237" s="91" t="str" cm="1">
        <f t="array" aca="1" ref="D237" ca="1">IF(AND(B237&lt;INDIRECT($B$1&amp;"!$C$7"),ISNUMBER(B237)),INDIRECT($B$1&amp;"!$C$16")*ERFC(0.5*C237*SQRT(INDIRECT($B$1&amp;"!$F$10")/(INDIRECT($B$1&amp;"!$F$9")*INDIRECT($B$1&amp;"!$C$20")*B237))),"")</f>
        <v/>
      </c>
      <c r="E237" s="91" t="e" cm="1">
        <f t="array" aca="1" ref="E237" ca="1">(INDIRECT($B$1&amp;"!$F$15") -D237)/C237</f>
        <v>#VALUE!</v>
      </c>
      <c r="F237" s="91" t="str" cm="1">
        <f t="array" aca="1" ref="F237" ca="1">IF(ISNUMBER(E237),E237*INDIRECT($B$1&amp;"!$F$9")/$G$3,"")</f>
        <v/>
      </c>
      <c r="G237" s="91" t="str">
        <f t="shared" ca="1" si="8"/>
        <v/>
      </c>
      <c r="H237" s="91" t="str" cm="1">
        <f t="array" aca="1" ref="H237" ca="1">IF(B237&lt;INDIRECT($B$1&amp;"!$C$7"),H236-G237,"")</f>
        <v/>
      </c>
      <c r="I237" s="87"/>
      <c r="J237" s="87"/>
      <c r="R237" s="87"/>
      <c r="S237" s="87"/>
      <c r="U237" s="87"/>
      <c r="V237" s="87"/>
    </row>
    <row r="238" spans="2:22" x14ac:dyDescent="0.25">
      <c r="B238" s="91" t="str" cm="1">
        <f t="array" aca="1" ref="B238" ca="1">IF(ISNUMBER(B237),IF(AND(B237&lt;INDIRECT($B$1&amp;"!$C$7"),H237&gt;0), B237+0.5,""),"")</f>
        <v/>
      </c>
      <c r="C238" s="91" t="str">
        <f t="shared" ca="1" si="7"/>
        <v/>
      </c>
      <c r="D238" s="91" t="str" cm="1">
        <f t="array" aca="1" ref="D238" ca="1">IF(AND(B238&lt;INDIRECT($B$1&amp;"!$C$7"),ISNUMBER(B238)),INDIRECT($B$1&amp;"!$C$16")*ERFC(0.5*C238*SQRT(INDIRECT($B$1&amp;"!$F$10")/(INDIRECT($B$1&amp;"!$F$9")*INDIRECT($B$1&amp;"!$C$20")*B238))),"")</f>
        <v/>
      </c>
      <c r="E238" s="91" t="e" cm="1">
        <f t="array" aca="1" ref="E238" ca="1">(INDIRECT($B$1&amp;"!$F$15") -D238)/C238</f>
        <v>#VALUE!</v>
      </c>
      <c r="F238" s="91" t="str" cm="1">
        <f t="array" aca="1" ref="F238" ca="1">IF(ISNUMBER(E238),E238*INDIRECT($B$1&amp;"!$F$9")/$G$3,"")</f>
        <v/>
      </c>
      <c r="G238" s="91" t="str">
        <f t="shared" ca="1" si="8"/>
        <v/>
      </c>
      <c r="H238" s="91" t="str" cm="1">
        <f t="array" aca="1" ref="H238" ca="1">IF(B238&lt;INDIRECT($B$1&amp;"!$C$7"),H237-G238,"")</f>
        <v/>
      </c>
      <c r="I238" s="87"/>
      <c r="J238" s="87"/>
      <c r="R238" s="87"/>
      <c r="S238" s="87"/>
      <c r="U238" s="87"/>
      <c r="V238" s="87"/>
    </row>
    <row r="239" spans="2:22" x14ac:dyDescent="0.25">
      <c r="B239" s="91" t="str" cm="1">
        <f t="array" aca="1" ref="B239" ca="1">IF(ISNUMBER(B238),IF(AND(B238&lt;INDIRECT($B$1&amp;"!$C$7"),H238&gt;0), B238+0.5,""),"")</f>
        <v/>
      </c>
      <c r="C239" s="91" t="str">
        <f t="shared" ca="1" si="7"/>
        <v/>
      </c>
      <c r="D239" s="91" t="str" cm="1">
        <f t="array" aca="1" ref="D239" ca="1">IF(AND(B239&lt;INDIRECT($B$1&amp;"!$C$7"),ISNUMBER(B239)),INDIRECT($B$1&amp;"!$C$16")*ERFC(0.5*C239*SQRT(INDIRECT($B$1&amp;"!$F$10")/(INDIRECT($B$1&amp;"!$F$9")*INDIRECT($B$1&amp;"!$C$20")*B239))),"")</f>
        <v/>
      </c>
      <c r="E239" s="91" t="e" cm="1">
        <f t="array" aca="1" ref="E239" ca="1">(INDIRECT($B$1&amp;"!$F$15") -D239)/C239</f>
        <v>#VALUE!</v>
      </c>
      <c r="F239" s="91" t="str" cm="1">
        <f t="array" aca="1" ref="F239" ca="1">IF(ISNUMBER(E239),E239*INDIRECT($B$1&amp;"!$F$9")/$G$3,"")</f>
        <v/>
      </c>
      <c r="G239" s="91" t="str">
        <f t="shared" ca="1" si="8"/>
        <v/>
      </c>
      <c r="H239" s="91" t="str" cm="1">
        <f t="array" aca="1" ref="H239" ca="1">IF(B239&lt;INDIRECT($B$1&amp;"!$C$7"),H238-G239,"")</f>
        <v/>
      </c>
      <c r="I239" s="87"/>
      <c r="J239" s="87"/>
      <c r="R239" s="87"/>
      <c r="S239" s="87"/>
      <c r="U239" s="87"/>
      <c r="V239" s="87"/>
    </row>
    <row r="240" spans="2:22" x14ac:dyDescent="0.25">
      <c r="B240" s="91" t="str" cm="1">
        <f t="array" aca="1" ref="B240" ca="1">IF(ISNUMBER(B239),IF(AND(B239&lt;INDIRECT($B$1&amp;"!$C$7"),H239&gt;0), B239+0.5,""),"")</f>
        <v/>
      </c>
      <c r="C240" s="91" t="str">
        <f t="shared" ca="1" si="7"/>
        <v/>
      </c>
      <c r="D240" s="91" t="str" cm="1">
        <f t="array" aca="1" ref="D240" ca="1">IF(AND(B240&lt;INDIRECT($B$1&amp;"!$C$7"),ISNUMBER(B240)),INDIRECT($B$1&amp;"!$C$16")*ERFC(0.5*C240*SQRT(INDIRECT($B$1&amp;"!$F$10")/(INDIRECT($B$1&amp;"!$F$9")*INDIRECT($B$1&amp;"!$C$20")*B240))),"")</f>
        <v/>
      </c>
      <c r="E240" s="91" t="e" cm="1">
        <f t="array" aca="1" ref="E240" ca="1">(INDIRECT($B$1&amp;"!$F$15") -D240)/C240</f>
        <v>#VALUE!</v>
      </c>
      <c r="F240" s="91" t="str" cm="1">
        <f t="array" aca="1" ref="F240" ca="1">IF(ISNUMBER(E240),E240*INDIRECT($B$1&amp;"!$F$9")/$G$3,"")</f>
        <v/>
      </c>
      <c r="G240" s="91" t="str">
        <f t="shared" ca="1" si="8"/>
        <v/>
      </c>
      <c r="H240" s="91" t="str" cm="1">
        <f t="array" aca="1" ref="H240" ca="1">IF(B240&lt;INDIRECT($B$1&amp;"!$C$7"),H239-G240,"")</f>
        <v/>
      </c>
      <c r="I240" s="87"/>
      <c r="J240" s="87"/>
      <c r="R240" s="87"/>
      <c r="S240" s="87"/>
      <c r="U240" s="87"/>
      <c r="V240" s="87"/>
    </row>
    <row r="241" spans="2:22" x14ac:dyDescent="0.25">
      <c r="B241" s="91" t="str" cm="1">
        <f t="array" aca="1" ref="B241" ca="1">IF(ISNUMBER(B240),IF(AND(B240&lt;INDIRECT($B$1&amp;"!$C$7"),H240&gt;0), B240+0.5,""),"")</f>
        <v/>
      </c>
      <c r="C241" s="91" t="str">
        <f t="shared" ref="C241:C304" ca="1" si="9">IF(ISNUMBER(B241),H240,"")</f>
        <v/>
      </c>
      <c r="D241" s="91" t="str" cm="1">
        <f t="array" aca="1" ref="D241" ca="1">IF(AND(B241&lt;INDIRECT($B$1&amp;"!$C$7"),ISNUMBER(B241)),INDIRECT($B$1&amp;"!$C$16")*ERFC(0.5*C241*SQRT(INDIRECT($B$1&amp;"!$F$10")/(INDIRECT($B$1&amp;"!$F$9")*INDIRECT($B$1&amp;"!$C$20")*B241))),"")</f>
        <v/>
      </c>
      <c r="E241" s="91" t="e" cm="1">
        <f t="array" aca="1" ref="E241" ca="1">(INDIRECT($B$1&amp;"!$F$15") -D241)/C241</f>
        <v>#VALUE!</v>
      </c>
      <c r="F241" s="91" t="str" cm="1">
        <f t="array" aca="1" ref="F241" ca="1">IF(ISNUMBER(E241),E241*INDIRECT($B$1&amp;"!$F$9")/$G$3,"")</f>
        <v/>
      </c>
      <c r="G241" s="91" t="str">
        <f t="shared" ref="G241:G304" ca="1" si="10">IF(ISNUMBER(F241),F241*ABS(B240-B241)/$I$3,"")</f>
        <v/>
      </c>
      <c r="H241" s="91" t="str" cm="1">
        <f t="array" aca="1" ref="H241" ca="1">IF(B241&lt;INDIRECT($B$1&amp;"!$C$7"),H240-G241,"")</f>
        <v/>
      </c>
      <c r="I241" s="87"/>
      <c r="J241" s="87"/>
      <c r="R241" s="87"/>
      <c r="S241" s="87"/>
      <c r="U241" s="87"/>
      <c r="V241" s="87"/>
    </row>
    <row r="242" spans="2:22" x14ac:dyDescent="0.25">
      <c r="B242" s="91" t="str" cm="1">
        <f t="array" aca="1" ref="B242" ca="1">IF(ISNUMBER(B241),IF(AND(B241&lt;INDIRECT($B$1&amp;"!$C$7"),H241&gt;0), B241+0.5,""),"")</f>
        <v/>
      </c>
      <c r="C242" s="91" t="str">
        <f t="shared" ca="1" si="9"/>
        <v/>
      </c>
      <c r="D242" s="91" t="str" cm="1">
        <f t="array" aca="1" ref="D242" ca="1">IF(AND(B242&lt;INDIRECT($B$1&amp;"!$C$7"),ISNUMBER(B242)),INDIRECT($B$1&amp;"!$C$16")*ERFC(0.5*C242*SQRT(INDIRECT($B$1&amp;"!$F$10")/(INDIRECT($B$1&amp;"!$F$9")*INDIRECT($B$1&amp;"!$C$20")*B242))),"")</f>
        <v/>
      </c>
      <c r="E242" s="91" t="e" cm="1">
        <f t="array" aca="1" ref="E242" ca="1">(INDIRECT($B$1&amp;"!$F$15") -D242)/C242</f>
        <v>#VALUE!</v>
      </c>
      <c r="F242" s="91" t="str" cm="1">
        <f t="array" aca="1" ref="F242" ca="1">IF(ISNUMBER(E242),E242*INDIRECT($B$1&amp;"!$F$9")/$G$3,"")</f>
        <v/>
      </c>
      <c r="G242" s="91" t="str">
        <f t="shared" ca="1" si="10"/>
        <v/>
      </c>
      <c r="H242" s="91" t="str" cm="1">
        <f t="array" aca="1" ref="H242" ca="1">IF(B242&lt;INDIRECT($B$1&amp;"!$C$7"),H241-G242,"")</f>
        <v/>
      </c>
      <c r="I242" s="87"/>
      <c r="J242" s="87"/>
      <c r="R242" s="87"/>
      <c r="S242" s="87"/>
      <c r="U242" s="87"/>
      <c r="V242" s="87"/>
    </row>
    <row r="243" spans="2:22" x14ac:dyDescent="0.25">
      <c r="B243" s="91" t="str" cm="1">
        <f t="array" aca="1" ref="B243" ca="1">IF(ISNUMBER(B242),IF(AND(B242&lt;INDIRECT($B$1&amp;"!$C$7"),H242&gt;0), B242+0.5,""),"")</f>
        <v/>
      </c>
      <c r="C243" s="91" t="str">
        <f t="shared" ca="1" si="9"/>
        <v/>
      </c>
      <c r="D243" s="91" t="str" cm="1">
        <f t="array" aca="1" ref="D243" ca="1">IF(AND(B243&lt;INDIRECT($B$1&amp;"!$C$7"),ISNUMBER(B243)),INDIRECT($B$1&amp;"!$C$16")*ERFC(0.5*C243*SQRT(INDIRECT($B$1&amp;"!$F$10")/(INDIRECT($B$1&amp;"!$F$9")*INDIRECT($B$1&amp;"!$C$20")*B243))),"")</f>
        <v/>
      </c>
      <c r="E243" s="91" t="e" cm="1">
        <f t="array" aca="1" ref="E243" ca="1">(INDIRECT($B$1&amp;"!$F$15") -D243)/C243</f>
        <v>#VALUE!</v>
      </c>
      <c r="F243" s="91" t="str" cm="1">
        <f t="array" aca="1" ref="F243" ca="1">IF(ISNUMBER(E243),E243*INDIRECT($B$1&amp;"!$F$9")/$G$3,"")</f>
        <v/>
      </c>
      <c r="G243" s="91" t="str">
        <f t="shared" ca="1" si="10"/>
        <v/>
      </c>
      <c r="H243" s="91" t="str" cm="1">
        <f t="array" aca="1" ref="H243" ca="1">IF(B243&lt;INDIRECT($B$1&amp;"!$C$7"),H242-G243,"")</f>
        <v/>
      </c>
      <c r="I243" s="87"/>
      <c r="J243" s="87"/>
      <c r="R243" s="87"/>
      <c r="S243" s="87"/>
      <c r="U243" s="87"/>
      <c r="V243" s="87"/>
    </row>
    <row r="244" spans="2:22" x14ac:dyDescent="0.25">
      <c r="B244" s="91" t="str" cm="1">
        <f t="array" aca="1" ref="B244" ca="1">IF(ISNUMBER(B243),IF(AND(B243&lt;INDIRECT($B$1&amp;"!$C$7"),H243&gt;0), B243+0.5,""),"")</f>
        <v/>
      </c>
      <c r="C244" s="91" t="str">
        <f t="shared" ca="1" si="9"/>
        <v/>
      </c>
      <c r="D244" s="91" t="str" cm="1">
        <f t="array" aca="1" ref="D244" ca="1">IF(AND(B244&lt;INDIRECT($B$1&amp;"!$C$7"),ISNUMBER(B244)),INDIRECT($B$1&amp;"!$C$16")*ERFC(0.5*C244*SQRT(INDIRECT($B$1&amp;"!$F$10")/(INDIRECT($B$1&amp;"!$F$9")*INDIRECT($B$1&amp;"!$C$20")*B244))),"")</f>
        <v/>
      </c>
      <c r="E244" s="91" t="e" cm="1">
        <f t="array" aca="1" ref="E244" ca="1">(INDIRECT($B$1&amp;"!$F$15") -D244)/C244</f>
        <v>#VALUE!</v>
      </c>
      <c r="F244" s="91" t="str" cm="1">
        <f t="array" aca="1" ref="F244" ca="1">IF(ISNUMBER(E244),E244*INDIRECT($B$1&amp;"!$F$9")/$G$3,"")</f>
        <v/>
      </c>
      <c r="G244" s="91" t="str">
        <f t="shared" ca="1" si="10"/>
        <v/>
      </c>
      <c r="H244" s="91" t="str" cm="1">
        <f t="array" aca="1" ref="H244" ca="1">IF(B244&lt;INDIRECT($B$1&amp;"!$C$7"),H243-G244,"")</f>
        <v/>
      </c>
      <c r="I244" s="87"/>
      <c r="J244" s="87"/>
      <c r="R244" s="87"/>
      <c r="S244" s="87"/>
      <c r="U244" s="87"/>
      <c r="V244" s="87"/>
    </row>
    <row r="245" spans="2:22" x14ac:dyDescent="0.25">
      <c r="B245" s="91" t="str" cm="1">
        <f t="array" aca="1" ref="B245" ca="1">IF(ISNUMBER(B244),IF(AND(B244&lt;INDIRECT($B$1&amp;"!$C$7"),H244&gt;0), B244+0.5,""),"")</f>
        <v/>
      </c>
      <c r="C245" s="91" t="str">
        <f t="shared" ca="1" si="9"/>
        <v/>
      </c>
      <c r="D245" s="91" t="str" cm="1">
        <f t="array" aca="1" ref="D245" ca="1">IF(AND(B245&lt;INDIRECT($B$1&amp;"!$C$7"),ISNUMBER(B245)),INDIRECT($B$1&amp;"!$C$16")*ERFC(0.5*C245*SQRT(INDIRECT($B$1&amp;"!$F$10")/(INDIRECT($B$1&amp;"!$F$9")*INDIRECT($B$1&amp;"!$C$20")*B245))),"")</f>
        <v/>
      </c>
      <c r="E245" s="91" t="e" cm="1">
        <f t="array" aca="1" ref="E245" ca="1">(INDIRECT($B$1&amp;"!$F$15") -D245)/C245</f>
        <v>#VALUE!</v>
      </c>
      <c r="F245" s="91" t="str" cm="1">
        <f t="array" aca="1" ref="F245" ca="1">IF(ISNUMBER(E245),E245*INDIRECT($B$1&amp;"!$F$9")/$G$3,"")</f>
        <v/>
      </c>
      <c r="G245" s="91" t="str">
        <f t="shared" ca="1" si="10"/>
        <v/>
      </c>
      <c r="H245" s="91" t="str" cm="1">
        <f t="array" aca="1" ref="H245" ca="1">IF(B245&lt;INDIRECT($B$1&amp;"!$C$7"),H244-G245,"")</f>
        <v/>
      </c>
      <c r="I245" s="87"/>
      <c r="J245" s="87"/>
      <c r="R245" s="87"/>
      <c r="S245" s="87"/>
      <c r="U245" s="87"/>
      <c r="V245" s="87"/>
    </row>
    <row r="246" spans="2:22" x14ac:dyDescent="0.25">
      <c r="B246" s="91" t="str" cm="1">
        <f t="array" aca="1" ref="B246" ca="1">IF(ISNUMBER(B245),IF(AND(B245&lt;INDIRECT($B$1&amp;"!$C$7"),H245&gt;0), B245+0.5,""),"")</f>
        <v/>
      </c>
      <c r="C246" s="91" t="str">
        <f t="shared" ca="1" si="9"/>
        <v/>
      </c>
      <c r="D246" s="91" t="str" cm="1">
        <f t="array" aca="1" ref="D246" ca="1">IF(AND(B246&lt;INDIRECT($B$1&amp;"!$C$7"),ISNUMBER(B246)),INDIRECT($B$1&amp;"!$C$16")*ERFC(0.5*C246*SQRT(INDIRECT($B$1&amp;"!$F$10")/(INDIRECT($B$1&amp;"!$F$9")*INDIRECT($B$1&amp;"!$C$20")*B246))),"")</f>
        <v/>
      </c>
      <c r="E246" s="91" t="e" cm="1">
        <f t="array" aca="1" ref="E246" ca="1">(INDIRECT($B$1&amp;"!$F$15") -D246)/C246</f>
        <v>#VALUE!</v>
      </c>
      <c r="F246" s="91" t="str" cm="1">
        <f t="array" aca="1" ref="F246" ca="1">IF(ISNUMBER(E246),E246*INDIRECT($B$1&amp;"!$F$9")/$G$3,"")</f>
        <v/>
      </c>
      <c r="G246" s="91" t="str">
        <f t="shared" ca="1" si="10"/>
        <v/>
      </c>
      <c r="H246" s="91" t="str" cm="1">
        <f t="array" aca="1" ref="H246" ca="1">IF(B246&lt;INDIRECT($B$1&amp;"!$C$7"),H245-G246,"")</f>
        <v/>
      </c>
      <c r="I246" s="87"/>
      <c r="J246" s="87"/>
      <c r="R246" s="87"/>
      <c r="S246" s="87"/>
      <c r="U246" s="87"/>
      <c r="V246" s="87"/>
    </row>
    <row r="247" spans="2:22" x14ac:dyDescent="0.25">
      <c r="B247" s="91" t="str" cm="1">
        <f t="array" aca="1" ref="B247" ca="1">IF(ISNUMBER(B246),IF(AND(B246&lt;INDIRECT($B$1&amp;"!$C$7"),H246&gt;0), B246+0.5,""),"")</f>
        <v/>
      </c>
      <c r="C247" s="91" t="str">
        <f t="shared" ca="1" si="9"/>
        <v/>
      </c>
      <c r="D247" s="91" t="str" cm="1">
        <f t="array" aca="1" ref="D247" ca="1">IF(AND(B247&lt;INDIRECT($B$1&amp;"!$C$7"),ISNUMBER(B247)),INDIRECT($B$1&amp;"!$C$16")*ERFC(0.5*C247*SQRT(INDIRECT($B$1&amp;"!$F$10")/(INDIRECT($B$1&amp;"!$F$9")*INDIRECT($B$1&amp;"!$C$20")*B247))),"")</f>
        <v/>
      </c>
      <c r="E247" s="91" t="e" cm="1">
        <f t="array" aca="1" ref="E247" ca="1">(INDIRECT($B$1&amp;"!$F$15") -D247)/C247</f>
        <v>#VALUE!</v>
      </c>
      <c r="F247" s="91" t="str" cm="1">
        <f t="array" aca="1" ref="F247" ca="1">IF(ISNUMBER(E247),E247*INDIRECT($B$1&amp;"!$F$9")/$G$3,"")</f>
        <v/>
      </c>
      <c r="G247" s="91" t="str">
        <f t="shared" ca="1" si="10"/>
        <v/>
      </c>
      <c r="H247" s="91" t="str" cm="1">
        <f t="array" aca="1" ref="H247" ca="1">IF(B247&lt;INDIRECT($B$1&amp;"!$C$7"),H246-G247,"")</f>
        <v/>
      </c>
      <c r="I247" s="87"/>
      <c r="J247" s="87"/>
      <c r="R247" s="87"/>
      <c r="S247" s="87"/>
      <c r="U247" s="87"/>
      <c r="V247" s="87"/>
    </row>
    <row r="248" spans="2:22" x14ac:dyDescent="0.25">
      <c r="B248" s="91" t="str" cm="1">
        <f t="array" aca="1" ref="B248" ca="1">IF(ISNUMBER(B247),IF(AND(B247&lt;INDIRECT($B$1&amp;"!$C$7"),H247&gt;0), B247+0.5,""),"")</f>
        <v/>
      </c>
      <c r="C248" s="91" t="str">
        <f t="shared" ca="1" si="9"/>
        <v/>
      </c>
      <c r="D248" s="91" t="str" cm="1">
        <f t="array" aca="1" ref="D248" ca="1">IF(AND(B248&lt;INDIRECT($B$1&amp;"!$C$7"),ISNUMBER(B248)),INDIRECT($B$1&amp;"!$C$16")*ERFC(0.5*C248*SQRT(INDIRECT($B$1&amp;"!$F$10")/(INDIRECT($B$1&amp;"!$F$9")*INDIRECT($B$1&amp;"!$C$20")*B248))),"")</f>
        <v/>
      </c>
      <c r="E248" s="91" t="e" cm="1">
        <f t="array" aca="1" ref="E248" ca="1">(INDIRECT($B$1&amp;"!$F$15") -D248)/C248</f>
        <v>#VALUE!</v>
      </c>
      <c r="F248" s="91" t="str" cm="1">
        <f t="array" aca="1" ref="F248" ca="1">IF(ISNUMBER(E248),E248*INDIRECT($B$1&amp;"!$F$9")/$G$3,"")</f>
        <v/>
      </c>
      <c r="G248" s="91" t="str">
        <f t="shared" ca="1" si="10"/>
        <v/>
      </c>
      <c r="H248" s="91" t="str" cm="1">
        <f t="array" aca="1" ref="H248" ca="1">IF(B248&lt;INDIRECT($B$1&amp;"!$C$7"),H247-G248,"")</f>
        <v/>
      </c>
      <c r="I248" s="87"/>
      <c r="J248" s="87"/>
      <c r="R248" s="87"/>
      <c r="S248" s="87"/>
      <c r="U248" s="87"/>
      <c r="V248" s="87"/>
    </row>
    <row r="249" spans="2:22" x14ac:dyDescent="0.25">
      <c r="B249" s="91" t="str" cm="1">
        <f t="array" aca="1" ref="B249" ca="1">IF(ISNUMBER(B248),IF(AND(B248&lt;INDIRECT($B$1&amp;"!$C$7"),H248&gt;0), B248+0.5,""),"")</f>
        <v/>
      </c>
      <c r="C249" s="91" t="str">
        <f t="shared" ca="1" si="9"/>
        <v/>
      </c>
      <c r="D249" s="91" t="str" cm="1">
        <f t="array" aca="1" ref="D249" ca="1">IF(AND(B249&lt;INDIRECT($B$1&amp;"!$C$7"),ISNUMBER(B249)),INDIRECT($B$1&amp;"!$C$16")*ERFC(0.5*C249*SQRT(INDIRECT($B$1&amp;"!$F$10")/(INDIRECT($B$1&amp;"!$F$9")*INDIRECT($B$1&amp;"!$C$20")*B249))),"")</f>
        <v/>
      </c>
      <c r="E249" s="91" t="e" cm="1">
        <f t="array" aca="1" ref="E249" ca="1">(INDIRECT($B$1&amp;"!$F$15") -D249)/C249</f>
        <v>#VALUE!</v>
      </c>
      <c r="F249" s="91" t="str" cm="1">
        <f t="array" aca="1" ref="F249" ca="1">IF(ISNUMBER(E249),E249*INDIRECT($B$1&amp;"!$F$9")/$G$3,"")</f>
        <v/>
      </c>
      <c r="G249" s="91" t="str">
        <f t="shared" ca="1" si="10"/>
        <v/>
      </c>
      <c r="H249" s="91" t="str" cm="1">
        <f t="array" aca="1" ref="H249" ca="1">IF(B249&lt;INDIRECT($B$1&amp;"!$C$7"),H248-G249,"")</f>
        <v/>
      </c>
      <c r="I249" s="87"/>
      <c r="J249" s="87"/>
      <c r="R249" s="87"/>
      <c r="S249" s="87"/>
      <c r="U249" s="87"/>
      <c r="V249" s="87"/>
    </row>
    <row r="250" spans="2:22" x14ac:dyDescent="0.25">
      <c r="B250" s="91" t="str" cm="1">
        <f t="array" aca="1" ref="B250" ca="1">IF(ISNUMBER(B249),IF(AND(B249&lt;INDIRECT($B$1&amp;"!$C$7"),H249&gt;0), B249+0.5,""),"")</f>
        <v/>
      </c>
      <c r="C250" s="91" t="str">
        <f t="shared" ca="1" si="9"/>
        <v/>
      </c>
      <c r="D250" s="91" t="str" cm="1">
        <f t="array" aca="1" ref="D250" ca="1">IF(AND(B250&lt;INDIRECT($B$1&amp;"!$C$7"),ISNUMBER(B250)),INDIRECT($B$1&amp;"!$C$16")*ERFC(0.5*C250*SQRT(INDIRECT($B$1&amp;"!$F$10")/(INDIRECT($B$1&amp;"!$F$9")*INDIRECT($B$1&amp;"!$C$20")*B250))),"")</f>
        <v/>
      </c>
      <c r="E250" s="91" t="e" cm="1">
        <f t="array" aca="1" ref="E250" ca="1">(INDIRECT($B$1&amp;"!$F$15") -D250)/C250</f>
        <v>#VALUE!</v>
      </c>
      <c r="F250" s="91" t="str" cm="1">
        <f t="array" aca="1" ref="F250" ca="1">IF(ISNUMBER(E250),E250*INDIRECT($B$1&amp;"!$F$9")/$G$3,"")</f>
        <v/>
      </c>
      <c r="G250" s="91" t="str">
        <f t="shared" ca="1" si="10"/>
        <v/>
      </c>
      <c r="H250" s="91" t="str" cm="1">
        <f t="array" aca="1" ref="H250" ca="1">IF(B250&lt;INDIRECT($B$1&amp;"!$C$7"),H249-G250,"")</f>
        <v/>
      </c>
      <c r="I250" s="87"/>
      <c r="J250" s="87"/>
      <c r="R250" s="87"/>
      <c r="S250" s="87"/>
      <c r="U250" s="87"/>
      <c r="V250" s="87"/>
    </row>
    <row r="251" spans="2:22" x14ac:dyDescent="0.25">
      <c r="B251" s="91" t="str" cm="1">
        <f t="array" aca="1" ref="B251" ca="1">IF(ISNUMBER(B250),IF(AND(B250&lt;INDIRECT($B$1&amp;"!$C$7"),H250&gt;0), B250+0.5,""),"")</f>
        <v/>
      </c>
      <c r="C251" s="91" t="str">
        <f t="shared" ca="1" si="9"/>
        <v/>
      </c>
      <c r="D251" s="91" t="str" cm="1">
        <f t="array" aca="1" ref="D251" ca="1">IF(AND(B251&lt;INDIRECT($B$1&amp;"!$C$7"),ISNUMBER(B251)),INDIRECT($B$1&amp;"!$C$16")*ERFC(0.5*C251*SQRT(INDIRECT($B$1&amp;"!$F$10")/(INDIRECT($B$1&amp;"!$F$9")*INDIRECT($B$1&amp;"!$C$20")*B251))),"")</f>
        <v/>
      </c>
      <c r="E251" s="91" t="e" cm="1">
        <f t="array" aca="1" ref="E251" ca="1">(INDIRECT($B$1&amp;"!$F$15") -D251)/C251</f>
        <v>#VALUE!</v>
      </c>
      <c r="F251" s="91" t="str" cm="1">
        <f t="array" aca="1" ref="F251" ca="1">IF(ISNUMBER(E251),E251*INDIRECT($B$1&amp;"!$F$9")/$G$3,"")</f>
        <v/>
      </c>
      <c r="G251" s="91" t="str">
        <f t="shared" ca="1" si="10"/>
        <v/>
      </c>
      <c r="H251" s="91" t="str" cm="1">
        <f t="array" aca="1" ref="H251" ca="1">IF(B251&lt;INDIRECT($B$1&amp;"!$C$7"),H250-G251,"")</f>
        <v/>
      </c>
      <c r="I251" s="87"/>
      <c r="J251" s="87"/>
      <c r="R251" s="87"/>
      <c r="S251" s="87"/>
      <c r="U251" s="87"/>
      <c r="V251" s="87"/>
    </row>
    <row r="252" spans="2:22" x14ac:dyDescent="0.25">
      <c r="B252" s="91" t="str" cm="1">
        <f t="array" aca="1" ref="B252" ca="1">IF(ISNUMBER(B251),IF(AND(B251&lt;INDIRECT($B$1&amp;"!$C$7"),H251&gt;0), B251+0.5,""),"")</f>
        <v/>
      </c>
      <c r="C252" s="91" t="str">
        <f t="shared" ca="1" si="9"/>
        <v/>
      </c>
      <c r="D252" s="91" t="str" cm="1">
        <f t="array" aca="1" ref="D252" ca="1">IF(AND(B252&lt;INDIRECT($B$1&amp;"!$C$7"),ISNUMBER(B252)),INDIRECT($B$1&amp;"!$C$16")*ERFC(0.5*C252*SQRT(INDIRECT($B$1&amp;"!$F$10")/(INDIRECT($B$1&amp;"!$F$9")*INDIRECT($B$1&amp;"!$C$20")*B252))),"")</f>
        <v/>
      </c>
      <c r="E252" s="91" t="e" cm="1">
        <f t="array" aca="1" ref="E252" ca="1">(INDIRECT($B$1&amp;"!$F$15") -D252)/C252</f>
        <v>#VALUE!</v>
      </c>
      <c r="F252" s="91" t="str" cm="1">
        <f t="array" aca="1" ref="F252" ca="1">IF(ISNUMBER(E252),E252*INDIRECT($B$1&amp;"!$F$9")/$G$3,"")</f>
        <v/>
      </c>
      <c r="G252" s="91" t="str">
        <f t="shared" ca="1" si="10"/>
        <v/>
      </c>
      <c r="H252" s="91" t="str" cm="1">
        <f t="array" aca="1" ref="H252" ca="1">IF(B252&lt;INDIRECT($B$1&amp;"!$C$7"),H251-G252,"")</f>
        <v/>
      </c>
      <c r="I252" s="87"/>
      <c r="J252" s="87"/>
      <c r="R252" s="87"/>
      <c r="S252" s="87"/>
      <c r="U252" s="87"/>
      <c r="V252" s="87"/>
    </row>
    <row r="253" spans="2:22" x14ac:dyDescent="0.25">
      <c r="B253" s="91" t="str" cm="1">
        <f t="array" aca="1" ref="B253" ca="1">IF(ISNUMBER(B252),IF(AND(B252&lt;INDIRECT($B$1&amp;"!$C$7"),H252&gt;0), B252+0.5,""),"")</f>
        <v/>
      </c>
      <c r="C253" s="91" t="str">
        <f t="shared" ca="1" si="9"/>
        <v/>
      </c>
      <c r="D253" s="91" t="str" cm="1">
        <f t="array" aca="1" ref="D253" ca="1">IF(AND(B253&lt;INDIRECT($B$1&amp;"!$C$7"),ISNUMBER(B253)),INDIRECT($B$1&amp;"!$C$16")*ERFC(0.5*C253*SQRT(INDIRECT($B$1&amp;"!$F$10")/(INDIRECT($B$1&amp;"!$F$9")*INDIRECT($B$1&amp;"!$C$20")*B253))),"")</f>
        <v/>
      </c>
      <c r="E253" s="91" t="e" cm="1">
        <f t="array" aca="1" ref="E253" ca="1">(INDIRECT($B$1&amp;"!$F$15") -D253)/C253</f>
        <v>#VALUE!</v>
      </c>
      <c r="F253" s="91" t="str" cm="1">
        <f t="array" aca="1" ref="F253" ca="1">IF(ISNUMBER(E253),E253*INDIRECT($B$1&amp;"!$F$9")/$G$3,"")</f>
        <v/>
      </c>
      <c r="G253" s="91" t="str">
        <f t="shared" ca="1" si="10"/>
        <v/>
      </c>
      <c r="H253" s="91" t="str" cm="1">
        <f t="array" aca="1" ref="H253" ca="1">IF(B253&lt;INDIRECT($B$1&amp;"!$C$7"),H252-G253,"")</f>
        <v/>
      </c>
      <c r="I253" s="87"/>
      <c r="J253" s="87"/>
      <c r="R253" s="87"/>
      <c r="S253" s="87"/>
      <c r="U253" s="87"/>
      <c r="V253" s="87"/>
    </row>
    <row r="254" spans="2:22" x14ac:dyDescent="0.25">
      <c r="B254" s="91" t="str" cm="1">
        <f t="array" aca="1" ref="B254" ca="1">IF(ISNUMBER(B253),IF(AND(B253&lt;INDIRECT($B$1&amp;"!$C$7"),H253&gt;0), B253+0.5,""),"")</f>
        <v/>
      </c>
      <c r="C254" s="91" t="str">
        <f t="shared" ca="1" si="9"/>
        <v/>
      </c>
      <c r="D254" s="91" t="str" cm="1">
        <f t="array" aca="1" ref="D254" ca="1">IF(AND(B254&lt;INDIRECT($B$1&amp;"!$C$7"),ISNUMBER(B254)),INDIRECT($B$1&amp;"!$C$16")*ERFC(0.5*C254*SQRT(INDIRECT($B$1&amp;"!$F$10")/(INDIRECT($B$1&amp;"!$F$9")*INDIRECT($B$1&amp;"!$C$20")*B254))),"")</f>
        <v/>
      </c>
      <c r="E254" s="91" t="e" cm="1">
        <f t="array" aca="1" ref="E254" ca="1">(INDIRECT($B$1&amp;"!$F$15") -D254)/C254</f>
        <v>#VALUE!</v>
      </c>
      <c r="F254" s="91" t="str" cm="1">
        <f t="array" aca="1" ref="F254" ca="1">IF(ISNUMBER(E254),E254*INDIRECT($B$1&amp;"!$F$9")/$G$3,"")</f>
        <v/>
      </c>
      <c r="G254" s="91" t="str">
        <f t="shared" ca="1" si="10"/>
        <v/>
      </c>
      <c r="H254" s="91" t="str" cm="1">
        <f t="array" aca="1" ref="H254" ca="1">IF(B254&lt;INDIRECT($B$1&amp;"!$C$7"),H253-G254,"")</f>
        <v/>
      </c>
      <c r="I254" s="87"/>
      <c r="J254" s="87"/>
      <c r="R254" s="87"/>
      <c r="S254" s="87"/>
      <c r="U254" s="87"/>
      <c r="V254" s="87"/>
    </row>
    <row r="255" spans="2:22" x14ac:dyDescent="0.25">
      <c r="B255" s="91" t="str" cm="1">
        <f t="array" aca="1" ref="B255" ca="1">IF(ISNUMBER(B254),IF(AND(B254&lt;INDIRECT($B$1&amp;"!$C$7"),H254&gt;0), B254+0.5,""),"")</f>
        <v/>
      </c>
      <c r="C255" s="91" t="str">
        <f t="shared" ca="1" si="9"/>
        <v/>
      </c>
      <c r="D255" s="91" t="str" cm="1">
        <f t="array" aca="1" ref="D255" ca="1">IF(AND(B255&lt;INDIRECT($B$1&amp;"!$C$7"),ISNUMBER(B255)),INDIRECT($B$1&amp;"!$C$16")*ERFC(0.5*C255*SQRT(INDIRECT($B$1&amp;"!$F$10")/(INDIRECT($B$1&amp;"!$F$9")*INDIRECT($B$1&amp;"!$C$20")*B255))),"")</f>
        <v/>
      </c>
      <c r="E255" s="91" t="e" cm="1">
        <f t="array" aca="1" ref="E255" ca="1">(INDIRECT($B$1&amp;"!$F$15") -D255)/C255</f>
        <v>#VALUE!</v>
      </c>
      <c r="F255" s="91" t="str" cm="1">
        <f t="array" aca="1" ref="F255" ca="1">IF(ISNUMBER(E255),E255*INDIRECT($B$1&amp;"!$F$9")/$G$3,"")</f>
        <v/>
      </c>
      <c r="G255" s="91" t="str">
        <f t="shared" ca="1" si="10"/>
        <v/>
      </c>
      <c r="H255" s="91" t="str" cm="1">
        <f t="array" aca="1" ref="H255" ca="1">IF(B255&lt;INDIRECT($B$1&amp;"!$C$7"),H254-G255,"")</f>
        <v/>
      </c>
      <c r="I255" s="87"/>
      <c r="J255" s="87"/>
      <c r="R255" s="87"/>
      <c r="S255" s="87"/>
      <c r="U255" s="87"/>
      <c r="V255" s="87"/>
    </row>
    <row r="256" spans="2:22" x14ac:dyDescent="0.25">
      <c r="B256" s="91" t="str" cm="1">
        <f t="array" aca="1" ref="B256" ca="1">IF(ISNUMBER(B255),IF(AND(B255&lt;INDIRECT($B$1&amp;"!$C$7"),H255&gt;0), B255+0.5,""),"")</f>
        <v/>
      </c>
      <c r="C256" s="91" t="str">
        <f t="shared" ca="1" si="9"/>
        <v/>
      </c>
      <c r="D256" s="91" t="str" cm="1">
        <f t="array" aca="1" ref="D256" ca="1">IF(AND(B256&lt;INDIRECT($B$1&amp;"!$C$7"),ISNUMBER(B256)),INDIRECT($B$1&amp;"!$C$16")*ERFC(0.5*C256*SQRT(INDIRECT($B$1&amp;"!$F$10")/(INDIRECT($B$1&amp;"!$F$9")*INDIRECT($B$1&amp;"!$C$20")*B256))),"")</f>
        <v/>
      </c>
      <c r="E256" s="91" t="e" cm="1">
        <f t="array" aca="1" ref="E256" ca="1">(INDIRECT($B$1&amp;"!$F$15") -D256)/C256</f>
        <v>#VALUE!</v>
      </c>
      <c r="F256" s="91" t="str" cm="1">
        <f t="array" aca="1" ref="F256" ca="1">IF(ISNUMBER(E256),E256*INDIRECT($B$1&amp;"!$F$9")/$G$3,"")</f>
        <v/>
      </c>
      <c r="G256" s="91" t="str">
        <f t="shared" ca="1" si="10"/>
        <v/>
      </c>
      <c r="H256" s="91" t="str" cm="1">
        <f t="array" aca="1" ref="H256" ca="1">IF(B256&lt;INDIRECT($B$1&amp;"!$C$7"),H255-G256,"")</f>
        <v/>
      </c>
      <c r="I256" s="87"/>
      <c r="J256" s="87"/>
      <c r="R256" s="87"/>
      <c r="S256" s="87"/>
      <c r="U256" s="87"/>
      <c r="V256" s="87"/>
    </row>
    <row r="257" spans="2:22" x14ac:dyDescent="0.25">
      <c r="B257" s="91" t="str" cm="1">
        <f t="array" aca="1" ref="B257" ca="1">IF(ISNUMBER(B256),IF(AND(B256&lt;INDIRECT($B$1&amp;"!$C$7"),H256&gt;0), B256+0.5,""),"")</f>
        <v/>
      </c>
      <c r="C257" s="91" t="str">
        <f t="shared" ca="1" si="9"/>
        <v/>
      </c>
      <c r="D257" s="91" t="str" cm="1">
        <f t="array" aca="1" ref="D257" ca="1">IF(AND(B257&lt;INDIRECT($B$1&amp;"!$C$7"),ISNUMBER(B257)),INDIRECT($B$1&amp;"!$C$16")*ERFC(0.5*C257*SQRT(INDIRECT($B$1&amp;"!$F$10")/(INDIRECT($B$1&amp;"!$F$9")*INDIRECT($B$1&amp;"!$C$20")*B257))),"")</f>
        <v/>
      </c>
      <c r="E257" s="91" t="e" cm="1">
        <f t="array" aca="1" ref="E257" ca="1">(INDIRECT($B$1&amp;"!$F$15") -D257)/C257</f>
        <v>#VALUE!</v>
      </c>
      <c r="F257" s="91" t="str" cm="1">
        <f t="array" aca="1" ref="F257" ca="1">IF(ISNUMBER(E257),E257*INDIRECT($B$1&amp;"!$F$9")/$G$3,"")</f>
        <v/>
      </c>
      <c r="G257" s="91" t="str">
        <f t="shared" ca="1" si="10"/>
        <v/>
      </c>
      <c r="H257" s="91" t="str" cm="1">
        <f t="array" aca="1" ref="H257" ca="1">IF(B257&lt;INDIRECT($B$1&amp;"!$C$7"),H256-G257,"")</f>
        <v/>
      </c>
      <c r="I257" s="87"/>
      <c r="J257" s="87"/>
      <c r="R257" s="87"/>
      <c r="S257" s="87"/>
      <c r="U257" s="87"/>
      <c r="V257" s="87"/>
    </row>
    <row r="258" spans="2:22" x14ac:dyDescent="0.25">
      <c r="B258" s="91" t="str" cm="1">
        <f t="array" aca="1" ref="B258" ca="1">IF(ISNUMBER(B257),IF(AND(B257&lt;INDIRECT($B$1&amp;"!$C$7"),H257&gt;0), B257+0.5,""),"")</f>
        <v/>
      </c>
      <c r="C258" s="91" t="str">
        <f t="shared" ca="1" si="9"/>
        <v/>
      </c>
      <c r="D258" s="91" t="str" cm="1">
        <f t="array" aca="1" ref="D258" ca="1">IF(AND(B258&lt;INDIRECT($B$1&amp;"!$C$7"),ISNUMBER(B258)),INDIRECT($B$1&amp;"!$C$16")*ERFC(0.5*C258*SQRT(INDIRECT($B$1&amp;"!$F$10")/(INDIRECT($B$1&amp;"!$F$9")*INDIRECT($B$1&amp;"!$C$20")*B258))),"")</f>
        <v/>
      </c>
      <c r="E258" s="91" t="e" cm="1">
        <f t="array" aca="1" ref="E258" ca="1">(INDIRECT($B$1&amp;"!$F$15") -D258)/C258</f>
        <v>#VALUE!</v>
      </c>
      <c r="F258" s="91" t="str" cm="1">
        <f t="array" aca="1" ref="F258" ca="1">IF(ISNUMBER(E258),E258*INDIRECT($B$1&amp;"!$F$9")/$G$3,"")</f>
        <v/>
      </c>
      <c r="G258" s="91" t="str">
        <f t="shared" ca="1" si="10"/>
        <v/>
      </c>
      <c r="H258" s="91" t="str" cm="1">
        <f t="array" aca="1" ref="H258" ca="1">IF(B258&lt;INDIRECT($B$1&amp;"!$C$7"),H257-G258,"")</f>
        <v/>
      </c>
      <c r="I258" s="87"/>
      <c r="J258" s="87"/>
      <c r="R258" s="87"/>
      <c r="S258" s="87"/>
      <c r="U258" s="87"/>
      <c r="V258" s="87"/>
    </row>
    <row r="259" spans="2:22" x14ac:dyDescent="0.25">
      <c r="B259" s="91" t="str" cm="1">
        <f t="array" aca="1" ref="B259" ca="1">IF(ISNUMBER(B258),IF(AND(B258&lt;INDIRECT($B$1&amp;"!$C$7"),H258&gt;0), B258+0.5,""),"")</f>
        <v/>
      </c>
      <c r="C259" s="91" t="str">
        <f t="shared" ca="1" si="9"/>
        <v/>
      </c>
      <c r="D259" s="91" t="str" cm="1">
        <f t="array" aca="1" ref="D259" ca="1">IF(AND(B259&lt;INDIRECT($B$1&amp;"!$C$7"),ISNUMBER(B259)),INDIRECT($B$1&amp;"!$C$16")*ERFC(0.5*C259*SQRT(INDIRECT($B$1&amp;"!$F$10")/(INDIRECT($B$1&amp;"!$F$9")*INDIRECT($B$1&amp;"!$C$20")*B259))),"")</f>
        <v/>
      </c>
      <c r="E259" s="91" t="e" cm="1">
        <f t="array" aca="1" ref="E259" ca="1">(INDIRECT($B$1&amp;"!$F$15") -D259)/C259</f>
        <v>#VALUE!</v>
      </c>
      <c r="F259" s="91" t="str" cm="1">
        <f t="array" aca="1" ref="F259" ca="1">IF(ISNUMBER(E259),E259*INDIRECT($B$1&amp;"!$F$9")/$G$3,"")</f>
        <v/>
      </c>
      <c r="G259" s="91" t="str">
        <f t="shared" ca="1" si="10"/>
        <v/>
      </c>
      <c r="H259" s="91" t="str" cm="1">
        <f t="array" aca="1" ref="H259" ca="1">IF(B259&lt;INDIRECT($B$1&amp;"!$C$7"),H258-G259,"")</f>
        <v/>
      </c>
      <c r="I259" s="87"/>
      <c r="J259" s="87"/>
      <c r="R259" s="87"/>
      <c r="S259" s="87"/>
      <c r="U259" s="87"/>
      <c r="V259" s="87"/>
    </row>
    <row r="260" spans="2:22" x14ac:dyDescent="0.25">
      <c r="B260" s="91" t="str" cm="1">
        <f t="array" aca="1" ref="B260" ca="1">IF(ISNUMBER(B259),IF(AND(B259&lt;INDIRECT($B$1&amp;"!$C$7"),H259&gt;0), B259+0.5,""),"")</f>
        <v/>
      </c>
      <c r="C260" s="91" t="str">
        <f t="shared" ca="1" si="9"/>
        <v/>
      </c>
      <c r="D260" s="91" t="str" cm="1">
        <f t="array" aca="1" ref="D260" ca="1">IF(AND(B260&lt;INDIRECT($B$1&amp;"!$C$7"),ISNUMBER(B260)),INDIRECT($B$1&amp;"!$C$16")*ERFC(0.5*C260*SQRT(INDIRECT($B$1&amp;"!$F$10")/(INDIRECT($B$1&amp;"!$F$9")*INDIRECT($B$1&amp;"!$C$20")*B260))),"")</f>
        <v/>
      </c>
      <c r="E260" s="91" t="e" cm="1">
        <f t="array" aca="1" ref="E260" ca="1">(INDIRECT($B$1&amp;"!$F$15") -D260)/C260</f>
        <v>#VALUE!</v>
      </c>
      <c r="F260" s="91" t="str" cm="1">
        <f t="array" aca="1" ref="F260" ca="1">IF(ISNUMBER(E260),E260*INDIRECT($B$1&amp;"!$F$9")/$G$3,"")</f>
        <v/>
      </c>
      <c r="G260" s="91" t="str">
        <f t="shared" ca="1" si="10"/>
        <v/>
      </c>
      <c r="H260" s="91" t="str" cm="1">
        <f t="array" aca="1" ref="H260" ca="1">IF(B260&lt;INDIRECT($B$1&amp;"!$C$7"),H259-G260,"")</f>
        <v/>
      </c>
      <c r="I260" s="87"/>
      <c r="J260" s="87"/>
      <c r="R260" s="87"/>
      <c r="S260" s="87"/>
      <c r="U260" s="87"/>
      <c r="V260" s="87"/>
    </row>
    <row r="261" spans="2:22" x14ac:dyDescent="0.25">
      <c r="B261" s="91" t="str" cm="1">
        <f t="array" aca="1" ref="B261" ca="1">IF(ISNUMBER(B260),IF(AND(B260&lt;INDIRECT($B$1&amp;"!$C$7"),H260&gt;0), B260+0.5,""),"")</f>
        <v/>
      </c>
      <c r="C261" s="91" t="str">
        <f t="shared" ca="1" si="9"/>
        <v/>
      </c>
      <c r="D261" s="91" t="str" cm="1">
        <f t="array" aca="1" ref="D261" ca="1">IF(AND(B261&lt;INDIRECT($B$1&amp;"!$C$7"),ISNUMBER(B261)),INDIRECT($B$1&amp;"!$C$16")*ERFC(0.5*C261*SQRT(INDIRECT($B$1&amp;"!$F$10")/(INDIRECT($B$1&amp;"!$F$9")*INDIRECT($B$1&amp;"!$C$20")*B261))),"")</f>
        <v/>
      </c>
      <c r="E261" s="91" t="e" cm="1">
        <f t="array" aca="1" ref="E261" ca="1">(INDIRECT($B$1&amp;"!$F$15") -D261)/C261</f>
        <v>#VALUE!</v>
      </c>
      <c r="F261" s="91" t="str" cm="1">
        <f t="array" aca="1" ref="F261" ca="1">IF(ISNUMBER(E261),E261*INDIRECT($B$1&amp;"!$F$9")/$G$3,"")</f>
        <v/>
      </c>
      <c r="G261" s="91" t="str">
        <f t="shared" ca="1" si="10"/>
        <v/>
      </c>
      <c r="H261" s="91" t="str" cm="1">
        <f t="array" aca="1" ref="H261" ca="1">IF(B261&lt;INDIRECT($B$1&amp;"!$C$7"),H260-G261,"")</f>
        <v/>
      </c>
      <c r="I261" s="87"/>
      <c r="J261" s="87"/>
      <c r="R261" s="87"/>
      <c r="S261" s="87"/>
      <c r="U261" s="87"/>
      <c r="V261" s="87"/>
    </row>
    <row r="262" spans="2:22" x14ac:dyDescent="0.25">
      <c r="B262" s="91" t="str" cm="1">
        <f t="array" aca="1" ref="B262" ca="1">IF(ISNUMBER(B261),IF(AND(B261&lt;INDIRECT($B$1&amp;"!$C$7"),H261&gt;0), B261+0.5,""),"")</f>
        <v/>
      </c>
      <c r="C262" s="91" t="str">
        <f t="shared" ca="1" si="9"/>
        <v/>
      </c>
      <c r="D262" s="91" t="str" cm="1">
        <f t="array" aca="1" ref="D262" ca="1">IF(AND(B262&lt;INDIRECT($B$1&amp;"!$C$7"),ISNUMBER(B262)),INDIRECT($B$1&amp;"!$C$16")*ERFC(0.5*C262*SQRT(INDIRECT($B$1&amp;"!$F$10")/(INDIRECT($B$1&amp;"!$F$9")*INDIRECT($B$1&amp;"!$C$20")*B262))),"")</f>
        <v/>
      </c>
      <c r="E262" s="91" t="e" cm="1">
        <f t="array" aca="1" ref="E262" ca="1">(INDIRECT($B$1&amp;"!$F$15") -D262)/C262</f>
        <v>#VALUE!</v>
      </c>
      <c r="F262" s="91" t="str" cm="1">
        <f t="array" aca="1" ref="F262" ca="1">IF(ISNUMBER(E262),E262*INDIRECT($B$1&amp;"!$F$9")/$G$3,"")</f>
        <v/>
      </c>
      <c r="G262" s="91" t="str">
        <f t="shared" ca="1" si="10"/>
        <v/>
      </c>
      <c r="H262" s="91" t="str" cm="1">
        <f t="array" aca="1" ref="H262" ca="1">IF(B262&lt;INDIRECT($B$1&amp;"!$C$7"),H261-G262,"")</f>
        <v/>
      </c>
      <c r="I262" s="87"/>
      <c r="J262" s="87"/>
      <c r="R262" s="87"/>
      <c r="S262" s="87"/>
      <c r="U262" s="87"/>
      <c r="V262" s="87"/>
    </row>
    <row r="263" spans="2:22" x14ac:dyDescent="0.25">
      <c r="B263" s="91" t="str" cm="1">
        <f t="array" aca="1" ref="B263" ca="1">IF(ISNUMBER(B262),IF(AND(B262&lt;INDIRECT($B$1&amp;"!$C$7"),H262&gt;0), B262+0.5,""),"")</f>
        <v/>
      </c>
      <c r="C263" s="91" t="str">
        <f t="shared" ca="1" si="9"/>
        <v/>
      </c>
      <c r="D263" s="91" t="str" cm="1">
        <f t="array" aca="1" ref="D263" ca="1">IF(AND(B263&lt;INDIRECT($B$1&amp;"!$C$7"),ISNUMBER(B263)),INDIRECT($B$1&amp;"!$C$16")*ERFC(0.5*C263*SQRT(INDIRECT($B$1&amp;"!$F$10")/(INDIRECT($B$1&amp;"!$F$9")*INDIRECT($B$1&amp;"!$C$20")*B263))),"")</f>
        <v/>
      </c>
      <c r="E263" s="91" t="e" cm="1">
        <f t="array" aca="1" ref="E263" ca="1">(INDIRECT($B$1&amp;"!$F$15") -D263)/C263</f>
        <v>#VALUE!</v>
      </c>
      <c r="F263" s="91" t="str" cm="1">
        <f t="array" aca="1" ref="F263" ca="1">IF(ISNUMBER(E263),E263*INDIRECT($B$1&amp;"!$F$9")/$G$3,"")</f>
        <v/>
      </c>
      <c r="G263" s="91" t="str">
        <f t="shared" ca="1" si="10"/>
        <v/>
      </c>
      <c r="H263" s="91" t="str" cm="1">
        <f t="array" aca="1" ref="H263" ca="1">IF(B263&lt;INDIRECT($B$1&amp;"!$C$7"),H262-G263,"")</f>
        <v/>
      </c>
      <c r="I263" s="87"/>
      <c r="J263" s="87"/>
      <c r="R263" s="87"/>
      <c r="S263" s="87"/>
      <c r="U263" s="87"/>
      <c r="V263" s="87"/>
    </row>
    <row r="264" spans="2:22" x14ac:dyDescent="0.25">
      <c r="B264" s="91" t="str" cm="1">
        <f t="array" aca="1" ref="B264" ca="1">IF(ISNUMBER(B263),IF(AND(B263&lt;INDIRECT($B$1&amp;"!$C$7"),H263&gt;0), B263+0.5,""),"")</f>
        <v/>
      </c>
      <c r="C264" s="91" t="str">
        <f t="shared" ca="1" si="9"/>
        <v/>
      </c>
      <c r="D264" s="91" t="str" cm="1">
        <f t="array" aca="1" ref="D264" ca="1">IF(AND(B264&lt;INDIRECT($B$1&amp;"!$C$7"),ISNUMBER(B264)),INDIRECT($B$1&amp;"!$C$16")*ERFC(0.5*C264*SQRT(INDIRECT($B$1&amp;"!$F$10")/(INDIRECT($B$1&amp;"!$F$9")*INDIRECT($B$1&amp;"!$C$20")*B264))),"")</f>
        <v/>
      </c>
      <c r="E264" s="91" t="e" cm="1">
        <f t="array" aca="1" ref="E264" ca="1">(INDIRECT($B$1&amp;"!$F$15") -D264)/C264</f>
        <v>#VALUE!</v>
      </c>
      <c r="F264" s="91" t="str" cm="1">
        <f t="array" aca="1" ref="F264" ca="1">IF(ISNUMBER(E264),E264*INDIRECT($B$1&amp;"!$F$9")/$G$3,"")</f>
        <v/>
      </c>
      <c r="G264" s="91" t="str">
        <f t="shared" ca="1" si="10"/>
        <v/>
      </c>
      <c r="H264" s="91" t="str" cm="1">
        <f t="array" aca="1" ref="H264" ca="1">IF(B264&lt;INDIRECT($B$1&amp;"!$C$7"),H263-G264,"")</f>
        <v/>
      </c>
      <c r="I264" s="87"/>
      <c r="J264" s="87"/>
      <c r="R264" s="87"/>
      <c r="S264" s="87"/>
      <c r="U264" s="87"/>
      <c r="V264" s="87"/>
    </row>
    <row r="265" spans="2:22" x14ac:dyDescent="0.25">
      <c r="B265" s="91" t="str" cm="1">
        <f t="array" aca="1" ref="B265" ca="1">IF(ISNUMBER(B264),IF(AND(B264&lt;INDIRECT($B$1&amp;"!$C$7"),H264&gt;0), B264+0.5,""),"")</f>
        <v/>
      </c>
      <c r="C265" s="91" t="str">
        <f t="shared" ca="1" si="9"/>
        <v/>
      </c>
      <c r="D265" s="91" t="str" cm="1">
        <f t="array" aca="1" ref="D265" ca="1">IF(AND(B265&lt;INDIRECT($B$1&amp;"!$C$7"),ISNUMBER(B265)),INDIRECT($B$1&amp;"!$C$16")*ERFC(0.5*C265*SQRT(INDIRECT($B$1&amp;"!$F$10")/(INDIRECT($B$1&amp;"!$F$9")*INDIRECT($B$1&amp;"!$C$20")*B265))),"")</f>
        <v/>
      </c>
      <c r="E265" s="91" t="e" cm="1">
        <f t="array" aca="1" ref="E265" ca="1">(INDIRECT($B$1&amp;"!$F$15") -D265)/C265</f>
        <v>#VALUE!</v>
      </c>
      <c r="F265" s="91" t="str" cm="1">
        <f t="array" aca="1" ref="F265" ca="1">IF(ISNUMBER(E265),E265*INDIRECT($B$1&amp;"!$F$9")/$G$3,"")</f>
        <v/>
      </c>
      <c r="G265" s="91" t="str">
        <f t="shared" ca="1" si="10"/>
        <v/>
      </c>
      <c r="H265" s="91" t="str" cm="1">
        <f t="array" aca="1" ref="H265" ca="1">IF(B265&lt;INDIRECT($B$1&amp;"!$C$7"),H264-G265,"")</f>
        <v/>
      </c>
      <c r="I265" s="87"/>
      <c r="J265" s="87"/>
      <c r="R265" s="87"/>
      <c r="S265" s="87"/>
      <c r="U265" s="87"/>
      <c r="V265" s="87"/>
    </row>
    <row r="266" spans="2:22" x14ac:dyDescent="0.25">
      <c r="B266" s="91" t="str" cm="1">
        <f t="array" aca="1" ref="B266" ca="1">IF(ISNUMBER(B265),IF(AND(B265&lt;INDIRECT($B$1&amp;"!$C$7"),H265&gt;0), B265+0.5,""),"")</f>
        <v/>
      </c>
      <c r="C266" s="91" t="str">
        <f t="shared" ca="1" si="9"/>
        <v/>
      </c>
      <c r="D266" s="91" t="str" cm="1">
        <f t="array" aca="1" ref="D266" ca="1">IF(AND(B266&lt;INDIRECT($B$1&amp;"!$C$7"),ISNUMBER(B266)),INDIRECT($B$1&amp;"!$C$16")*ERFC(0.5*C266*SQRT(INDIRECT($B$1&amp;"!$F$10")/(INDIRECT($B$1&amp;"!$F$9")*INDIRECT($B$1&amp;"!$C$20")*B266))),"")</f>
        <v/>
      </c>
      <c r="E266" s="91" t="e" cm="1">
        <f t="array" aca="1" ref="E266" ca="1">(INDIRECT($B$1&amp;"!$F$15") -D266)/C266</f>
        <v>#VALUE!</v>
      </c>
      <c r="F266" s="91" t="str" cm="1">
        <f t="array" aca="1" ref="F266" ca="1">IF(ISNUMBER(E266),E266*INDIRECT($B$1&amp;"!$F$9")/$G$3,"")</f>
        <v/>
      </c>
      <c r="G266" s="91" t="str">
        <f t="shared" ca="1" si="10"/>
        <v/>
      </c>
      <c r="H266" s="91" t="str" cm="1">
        <f t="array" aca="1" ref="H266" ca="1">IF(B266&lt;INDIRECT($B$1&amp;"!$C$7"),H265-G266,"")</f>
        <v/>
      </c>
      <c r="I266" s="87"/>
      <c r="J266" s="87"/>
      <c r="R266" s="87"/>
      <c r="S266" s="87"/>
      <c r="U266" s="87"/>
      <c r="V266" s="87"/>
    </row>
    <row r="267" spans="2:22" x14ac:dyDescent="0.25">
      <c r="B267" s="91" t="str" cm="1">
        <f t="array" aca="1" ref="B267" ca="1">IF(ISNUMBER(B266),IF(AND(B266&lt;INDIRECT($B$1&amp;"!$C$7"),H266&gt;0), B266+0.5,""),"")</f>
        <v/>
      </c>
      <c r="C267" s="91" t="str">
        <f t="shared" ca="1" si="9"/>
        <v/>
      </c>
      <c r="D267" s="91" t="str" cm="1">
        <f t="array" aca="1" ref="D267" ca="1">IF(AND(B267&lt;INDIRECT($B$1&amp;"!$C$7"),ISNUMBER(B267)),INDIRECT($B$1&amp;"!$C$16")*ERFC(0.5*C267*SQRT(INDIRECT($B$1&amp;"!$F$10")/(INDIRECT($B$1&amp;"!$F$9")*INDIRECT($B$1&amp;"!$C$20")*B267))),"")</f>
        <v/>
      </c>
      <c r="E267" s="91" t="e" cm="1">
        <f t="array" aca="1" ref="E267" ca="1">(INDIRECT($B$1&amp;"!$F$15") -D267)/C267</f>
        <v>#VALUE!</v>
      </c>
      <c r="F267" s="91" t="str" cm="1">
        <f t="array" aca="1" ref="F267" ca="1">IF(ISNUMBER(E267),E267*INDIRECT($B$1&amp;"!$F$9")/$G$3,"")</f>
        <v/>
      </c>
      <c r="G267" s="91" t="str">
        <f t="shared" ca="1" si="10"/>
        <v/>
      </c>
      <c r="H267" s="91" t="str" cm="1">
        <f t="array" aca="1" ref="H267" ca="1">IF(B267&lt;INDIRECT($B$1&amp;"!$C$7"),H266-G267,"")</f>
        <v/>
      </c>
      <c r="I267" s="87"/>
      <c r="J267" s="87"/>
      <c r="R267" s="87"/>
      <c r="S267" s="87"/>
      <c r="U267" s="87"/>
      <c r="V267" s="87"/>
    </row>
    <row r="268" spans="2:22" x14ac:dyDescent="0.25">
      <c r="B268" s="91" t="str" cm="1">
        <f t="array" aca="1" ref="B268" ca="1">IF(ISNUMBER(B267),IF(AND(B267&lt;INDIRECT($B$1&amp;"!$C$7"),H267&gt;0), B267+0.5,""),"")</f>
        <v/>
      </c>
      <c r="C268" s="91" t="str">
        <f t="shared" ca="1" si="9"/>
        <v/>
      </c>
      <c r="D268" s="91" t="str" cm="1">
        <f t="array" aca="1" ref="D268" ca="1">IF(AND(B268&lt;INDIRECT($B$1&amp;"!$C$7"),ISNUMBER(B268)),INDIRECT($B$1&amp;"!$C$16")*ERFC(0.5*C268*SQRT(INDIRECT($B$1&amp;"!$F$10")/(INDIRECT($B$1&amp;"!$F$9")*INDIRECT($B$1&amp;"!$C$20")*B268))),"")</f>
        <v/>
      </c>
      <c r="E268" s="91" t="e" cm="1">
        <f t="array" aca="1" ref="E268" ca="1">(INDIRECT($B$1&amp;"!$F$15") -D268)/C268</f>
        <v>#VALUE!</v>
      </c>
      <c r="F268" s="91" t="str" cm="1">
        <f t="array" aca="1" ref="F268" ca="1">IF(ISNUMBER(E268),E268*INDIRECT($B$1&amp;"!$F$9")/$G$3,"")</f>
        <v/>
      </c>
      <c r="G268" s="91" t="str">
        <f t="shared" ca="1" si="10"/>
        <v/>
      </c>
      <c r="H268" s="91" t="str" cm="1">
        <f t="array" aca="1" ref="H268" ca="1">IF(B268&lt;INDIRECT($B$1&amp;"!$C$7"),H267-G268,"")</f>
        <v/>
      </c>
      <c r="I268" s="87"/>
      <c r="J268" s="87"/>
      <c r="R268" s="87"/>
      <c r="S268" s="87"/>
      <c r="U268" s="87"/>
      <c r="V268" s="87"/>
    </row>
    <row r="269" spans="2:22" x14ac:dyDescent="0.25">
      <c r="B269" s="91" t="str" cm="1">
        <f t="array" aca="1" ref="B269" ca="1">IF(ISNUMBER(B268),IF(AND(B268&lt;INDIRECT($B$1&amp;"!$C$7"),H268&gt;0), B268+0.5,""),"")</f>
        <v/>
      </c>
      <c r="C269" s="91" t="str">
        <f t="shared" ca="1" si="9"/>
        <v/>
      </c>
      <c r="D269" s="91" t="str" cm="1">
        <f t="array" aca="1" ref="D269" ca="1">IF(AND(B269&lt;INDIRECT($B$1&amp;"!$C$7"),ISNUMBER(B269)),INDIRECT($B$1&amp;"!$C$16")*ERFC(0.5*C269*SQRT(INDIRECT($B$1&amp;"!$F$10")/(INDIRECT($B$1&amp;"!$F$9")*INDIRECT($B$1&amp;"!$C$20")*B269))),"")</f>
        <v/>
      </c>
      <c r="E269" s="91" t="e" cm="1">
        <f t="array" aca="1" ref="E269" ca="1">(INDIRECT($B$1&amp;"!$F$15") -D269)/C269</f>
        <v>#VALUE!</v>
      </c>
      <c r="F269" s="91" t="str" cm="1">
        <f t="array" aca="1" ref="F269" ca="1">IF(ISNUMBER(E269),E269*INDIRECT($B$1&amp;"!$F$9")/$G$3,"")</f>
        <v/>
      </c>
      <c r="G269" s="91" t="str">
        <f t="shared" ca="1" si="10"/>
        <v/>
      </c>
      <c r="H269" s="91" t="str" cm="1">
        <f t="array" aca="1" ref="H269" ca="1">IF(B269&lt;INDIRECT($B$1&amp;"!$C$7"),H268-G269,"")</f>
        <v/>
      </c>
      <c r="I269" s="87"/>
      <c r="J269" s="87"/>
      <c r="R269" s="87"/>
      <c r="S269" s="87"/>
      <c r="U269" s="87"/>
      <c r="V269" s="87"/>
    </row>
    <row r="270" spans="2:22" x14ac:dyDescent="0.25">
      <c r="B270" s="91" t="str" cm="1">
        <f t="array" aca="1" ref="B270" ca="1">IF(ISNUMBER(B269),IF(AND(B269&lt;INDIRECT($B$1&amp;"!$C$7"),H269&gt;0), B269+0.5,""),"")</f>
        <v/>
      </c>
      <c r="C270" s="91" t="str">
        <f t="shared" ca="1" si="9"/>
        <v/>
      </c>
      <c r="D270" s="91" t="str" cm="1">
        <f t="array" aca="1" ref="D270" ca="1">IF(AND(B270&lt;INDIRECT($B$1&amp;"!$C$7"),ISNUMBER(B270)),INDIRECT($B$1&amp;"!$C$16")*ERFC(0.5*C270*SQRT(INDIRECT($B$1&amp;"!$F$10")/(INDIRECT($B$1&amp;"!$F$9")*INDIRECT($B$1&amp;"!$C$20")*B270))),"")</f>
        <v/>
      </c>
      <c r="E270" s="91" t="e" cm="1">
        <f t="array" aca="1" ref="E270" ca="1">(INDIRECT($B$1&amp;"!$F$15") -D270)/C270</f>
        <v>#VALUE!</v>
      </c>
      <c r="F270" s="91" t="str" cm="1">
        <f t="array" aca="1" ref="F270" ca="1">IF(ISNUMBER(E270),E270*INDIRECT($B$1&amp;"!$F$9")/$G$3,"")</f>
        <v/>
      </c>
      <c r="G270" s="91" t="str">
        <f t="shared" ca="1" si="10"/>
        <v/>
      </c>
      <c r="H270" s="91" t="str" cm="1">
        <f t="array" aca="1" ref="H270" ca="1">IF(B270&lt;INDIRECT($B$1&amp;"!$C$7"),H269-G270,"")</f>
        <v/>
      </c>
      <c r="I270" s="87"/>
      <c r="J270" s="87"/>
      <c r="R270" s="87"/>
      <c r="S270" s="87"/>
      <c r="U270" s="87"/>
      <c r="V270" s="87"/>
    </row>
    <row r="271" spans="2:22" x14ac:dyDescent="0.25">
      <c r="B271" s="91" t="str" cm="1">
        <f t="array" aca="1" ref="B271" ca="1">IF(ISNUMBER(B270),IF(AND(B270&lt;INDIRECT($B$1&amp;"!$C$7"),H270&gt;0), B270+0.5,""),"")</f>
        <v/>
      </c>
      <c r="C271" s="91" t="str">
        <f t="shared" ca="1" si="9"/>
        <v/>
      </c>
      <c r="D271" s="91" t="str" cm="1">
        <f t="array" aca="1" ref="D271" ca="1">IF(AND(B271&lt;INDIRECT($B$1&amp;"!$C$7"),ISNUMBER(B271)),INDIRECT($B$1&amp;"!$C$16")*ERFC(0.5*C271*SQRT(INDIRECT($B$1&amp;"!$F$10")/(INDIRECT($B$1&amp;"!$F$9")*INDIRECT($B$1&amp;"!$C$20")*B271))),"")</f>
        <v/>
      </c>
      <c r="E271" s="91" t="e" cm="1">
        <f t="array" aca="1" ref="E271" ca="1">(INDIRECT($B$1&amp;"!$F$15") -D271)/C271</f>
        <v>#VALUE!</v>
      </c>
      <c r="F271" s="91" t="str" cm="1">
        <f t="array" aca="1" ref="F271" ca="1">IF(ISNUMBER(E271),E271*INDIRECT($B$1&amp;"!$F$9")/$G$3,"")</f>
        <v/>
      </c>
      <c r="G271" s="91" t="str">
        <f t="shared" ca="1" si="10"/>
        <v/>
      </c>
      <c r="H271" s="91" t="str" cm="1">
        <f t="array" aca="1" ref="H271" ca="1">IF(B271&lt;INDIRECT($B$1&amp;"!$C$7"),H270-G271,"")</f>
        <v/>
      </c>
      <c r="I271" s="87"/>
      <c r="J271" s="87"/>
      <c r="R271" s="87"/>
      <c r="S271" s="87"/>
      <c r="U271" s="87"/>
      <c r="V271" s="87"/>
    </row>
    <row r="272" spans="2:22" x14ac:dyDescent="0.25">
      <c r="B272" s="91" t="str" cm="1">
        <f t="array" aca="1" ref="B272" ca="1">IF(ISNUMBER(B271),IF(AND(B271&lt;INDIRECT($B$1&amp;"!$C$7"),H271&gt;0), B271+0.5,""),"")</f>
        <v/>
      </c>
      <c r="C272" s="91" t="str">
        <f t="shared" ca="1" si="9"/>
        <v/>
      </c>
      <c r="D272" s="91" t="str" cm="1">
        <f t="array" aca="1" ref="D272" ca="1">IF(AND(B272&lt;INDIRECT($B$1&amp;"!$C$7"),ISNUMBER(B272)),INDIRECT($B$1&amp;"!$C$16")*ERFC(0.5*C272*SQRT(INDIRECT($B$1&amp;"!$F$10")/(INDIRECT($B$1&amp;"!$F$9")*INDIRECT($B$1&amp;"!$C$20")*B272))),"")</f>
        <v/>
      </c>
      <c r="E272" s="91" t="e" cm="1">
        <f t="array" aca="1" ref="E272" ca="1">(INDIRECT($B$1&amp;"!$F$15") -D272)/C272</f>
        <v>#VALUE!</v>
      </c>
      <c r="F272" s="91" t="str" cm="1">
        <f t="array" aca="1" ref="F272" ca="1">IF(ISNUMBER(E272),E272*INDIRECT($B$1&amp;"!$F$9")/$G$3,"")</f>
        <v/>
      </c>
      <c r="G272" s="91" t="str">
        <f t="shared" ca="1" si="10"/>
        <v/>
      </c>
      <c r="H272" s="91" t="str" cm="1">
        <f t="array" aca="1" ref="H272" ca="1">IF(B272&lt;INDIRECT($B$1&amp;"!$C$7"),H271-G272,"")</f>
        <v/>
      </c>
      <c r="I272" s="87"/>
      <c r="J272" s="87"/>
      <c r="R272" s="87"/>
      <c r="S272" s="87"/>
      <c r="U272" s="87"/>
      <c r="V272" s="87"/>
    </row>
    <row r="273" spans="2:22" x14ac:dyDescent="0.25">
      <c r="B273" s="91" t="str" cm="1">
        <f t="array" aca="1" ref="B273" ca="1">IF(ISNUMBER(B272),IF(AND(B272&lt;INDIRECT($B$1&amp;"!$C$7"),H272&gt;0), B272+0.5,""),"")</f>
        <v/>
      </c>
      <c r="C273" s="91" t="str">
        <f t="shared" ca="1" si="9"/>
        <v/>
      </c>
      <c r="D273" s="91" t="str" cm="1">
        <f t="array" aca="1" ref="D273" ca="1">IF(AND(B273&lt;INDIRECT($B$1&amp;"!$C$7"),ISNUMBER(B273)),INDIRECT($B$1&amp;"!$C$16")*ERFC(0.5*C273*SQRT(INDIRECT($B$1&amp;"!$F$10")/(INDIRECT($B$1&amp;"!$F$9")*INDIRECT($B$1&amp;"!$C$20")*B273))),"")</f>
        <v/>
      </c>
      <c r="E273" s="91" t="e" cm="1">
        <f t="array" aca="1" ref="E273" ca="1">(INDIRECT($B$1&amp;"!$F$15") -D273)/C273</f>
        <v>#VALUE!</v>
      </c>
      <c r="F273" s="91" t="str" cm="1">
        <f t="array" aca="1" ref="F273" ca="1">IF(ISNUMBER(E273),E273*INDIRECT($B$1&amp;"!$F$9")/$G$3,"")</f>
        <v/>
      </c>
      <c r="G273" s="91" t="str">
        <f t="shared" ca="1" si="10"/>
        <v/>
      </c>
      <c r="H273" s="91" t="str" cm="1">
        <f t="array" aca="1" ref="H273" ca="1">IF(B273&lt;INDIRECT($B$1&amp;"!$C$7"),H272-G273,"")</f>
        <v/>
      </c>
      <c r="I273" s="87"/>
      <c r="J273" s="87"/>
      <c r="R273" s="87"/>
      <c r="S273" s="87"/>
      <c r="U273" s="87"/>
      <c r="V273" s="87"/>
    </row>
    <row r="274" spans="2:22" x14ac:dyDescent="0.25">
      <c r="B274" s="91" t="str" cm="1">
        <f t="array" aca="1" ref="B274" ca="1">IF(ISNUMBER(B273),IF(AND(B273&lt;INDIRECT($B$1&amp;"!$C$7"),H273&gt;0), B273+0.5,""),"")</f>
        <v/>
      </c>
      <c r="C274" s="91" t="str">
        <f t="shared" ca="1" si="9"/>
        <v/>
      </c>
      <c r="D274" s="91" t="str" cm="1">
        <f t="array" aca="1" ref="D274" ca="1">IF(AND(B274&lt;INDIRECT($B$1&amp;"!$C$7"),ISNUMBER(B274)),INDIRECT($B$1&amp;"!$C$16")*ERFC(0.5*C274*SQRT(INDIRECT($B$1&amp;"!$F$10")/(INDIRECT($B$1&amp;"!$F$9")*INDIRECT($B$1&amp;"!$C$20")*B274))),"")</f>
        <v/>
      </c>
      <c r="E274" s="91" t="e" cm="1">
        <f t="array" aca="1" ref="E274" ca="1">(INDIRECT($B$1&amp;"!$F$15") -D274)/C274</f>
        <v>#VALUE!</v>
      </c>
      <c r="F274" s="91" t="str" cm="1">
        <f t="array" aca="1" ref="F274" ca="1">IF(ISNUMBER(E274),E274*INDIRECT($B$1&amp;"!$F$9")/$G$3,"")</f>
        <v/>
      </c>
      <c r="G274" s="91" t="str">
        <f t="shared" ca="1" si="10"/>
        <v/>
      </c>
      <c r="H274" s="91" t="str" cm="1">
        <f t="array" aca="1" ref="H274" ca="1">IF(B274&lt;INDIRECT($B$1&amp;"!$C$7"),H273-G274,"")</f>
        <v/>
      </c>
      <c r="I274" s="87"/>
      <c r="J274" s="87"/>
      <c r="R274" s="87"/>
      <c r="S274" s="87"/>
      <c r="U274" s="87"/>
      <c r="V274" s="87"/>
    </row>
    <row r="275" spans="2:22" x14ac:dyDescent="0.25">
      <c r="B275" s="91" t="str" cm="1">
        <f t="array" aca="1" ref="B275" ca="1">IF(ISNUMBER(B274),IF(AND(B274&lt;INDIRECT($B$1&amp;"!$C$7"),H274&gt;0), B274+0.5,""),"")</f>
        <v/>
      </c>
      <c r="C275" s="91" t="str">
        <f t="shared" ca="1" si="9"/>
        <v/>
      </c>
      <c r="D275" s="91" t="str" cm="1">
        <f t="array" aca="1" ref="D275" ca="1">IF(AND(B275&lt;INDIRECT($B$1&amp;"!$C$7"),ISNUMBER(B275)),INDIRECT($B$1&amp;"!$C$16")*ERFC(0.5*C275*SQRT(INDIRECT($B$1&amp;"!$F$10")/(INDIRECT($B$1&amp;"!$F$9")*INDIRECT($B$1&amp;"!$C$20")*B275))),"")</f>
        <v/>
      </c>
      <c r="E275" s="91" t="e" cm="1">
        <f t="array" aca="1" ref="E275" ca="1">(INDIRECT($B$1&amp;"!$F$15") -D275)/C275</f>
        <v>#VALUE!</v>
      </c>
      <c r="F275" s="91" t="str" cm="1">
        <f t="array" aca="1" ref="F275" ca="1">IF(ISNUMBER(E275),E275*INDIRECT($B$1&amp;"!$F$9")/$G$3,"")</f>
        <v/>
      </c>
      <c r="G275" s="91" t="str">
        <f t="shared" ca="1" si="10"/>
        <v/>
      </c>
      <c r="H275" s="91" t="str" cm="1">
        <f t="array" aca="1" ref="H275" ca="1">IF(B275&lt;INDIRECT($B$1&amp;"!$C$7"),H274-G275,"")</f>
        <v/>
      </c>
      <c r="I275" s="87"/>
      <c r="J275" s="87"/>
      <c r="R275" s="87"/>
      <c r="S275" s="87"/>
      <c r="U275" s="87"/>
      <c r="V275" s="87"/>
    </row>
    <row r="276" spans="2:22" x14ac:dyDescent="0.25">
      <c r="B276" s="91" t="str" cm="1">
        <f t="array" aca="1" ref="B276" ca="1">IF(ISNUMBER(B275),IF(AND(B275&lt;INDIRECT($B$1&amp;"!$C$7"),H275&gt;0), B275+0.5,""),"")</f>
        <v/>
      </c>
      <c r="C276" s="91" t="str">
        <f t="shared" ca="1" si="9"/>
        <v/>
      </c>
      <c r="D276" s="91" t="str" cm="1">
        <f t="array" aca="1" ref="D276" ca="1">IF(AND(B276&lt;INDIRECT($B$1&amp;"!$C$7"),ISNUMBER(B276)),INDIRECT($B$1&amp;"!$C$16")*ERFC(0.5*C276*SQRT(INDIRECT($B$1&amp;"!$F$10")/(INDIRECT($B$1&amp;"!$F$9")*INDIRECT($B$1&amp;"!$C$20")*B276))),"")</f>
        <v/>
      </c>
      <c r="E276" s="91" t="e" cm="1">
        <f t="array" aca="1" ref="E276" ca="1">(INDIRECT($B$1&amp;"!$F$15") -D276)/C276</f>
        <v>#VALUE!</v>
      </c>
      <c r="F276" s="91" t="str" cm="1">
        <f t="array" aca="1" ref="F276" ca="1">IF(ISNUMBER(E276),E276*INDIRECT($B$1&amp;"!$F$9")/$G$3,"")</f>
        <v/>
      </c>
      <c r="G276" s="91" t="str">
        <f t="shared" ca="1" si="10"/>
        <v/>
      </c>
      <c r="H276" s="91" t="str" cm="1">
        <f t="array" aca="1" ref="H276" ca="1">IF(B276&lt;INDIRECT($B$1&amp;"!$C$7"),H275-G276,"")</f>
        <v/>
      </c>
      <c r="I276" s="87"/>
      <c r="J276" s="87"/>
      <c r="R276" s="87"/>
      <c r="S276" s="87"/>
      <c r="U276" s="87"/>
      <c r="V276" s="87"/>
    </row>
    <row r="277" spans="2:22" x14ac:dyDescent="0.25">
      <c r="B277" s="91" t="str" cm="1">
        <f t="array" aca="1" ref="B277" ca="1">IF(ISNUMBER(B276),IF(AND(B276&lt;INDIRECT($B$1&amp;"!$C$7"),H276&gt;0), B276+0.5,""),"")</f>
        <v/>
      </c>
      <c r="C277" s="91" t="str">
        <f t="shared" ca="1" si="9"/>
        <v/>
      </c>
      <c r="D277" s="91" t="str" cm="1">
        <f t="array" aca="1" ref="D277" ca="1">IF(AND(B277&lt;INDIRECT($B$1&amp;"!$C$7"),ISNUMBER(B277)),INDIRECT($B$1&amp;"!$C$16")*ERFC(0.5*C277*SQRT(INDIRECT($B$1&amp;"!$F$10")/(INDIRECT($B$1&amp;"!$F$9")*INDIRECT($B$1&amp;"!$C$20")*B277))),"")</f>
        <v/>
      </c>
      <c r="E277" s="91" t="e" cm="1">
        <f t="array" aca="1" ref="E277" ca="1">(INDIRECT($B$1&amp;"!$F$15") -D277)/C277</f>
        <v>#VALUE!</v>
      </c>
      <c r="F277" s="91" t="str" cm="1">
        <f t="array" aca="1" ref="F277" ca="1">IF(ISNUMBER(E277),E277*INDIRECT($B$1&amp;"!$F$9")/$G$3,"")</f>
        <v/>
      </c>
      <c r="G277" s="91" t="str">
        <f t="shared" ca="1" si="10"/>
        <v/>
      </c>
      <c r="H277" s="91" t="str" cm="1">
        <f t="array" aca="1" ref="H277" ca="1">IF(B277&lt;INDIRECT($B$1&amp;"!$C$7"),H276-G277,"")</f>
        <v/>
      </c>
      <c r="I277" s="87"/>
      <c r="J277" s="87"/>
      <c r="R277" s="87"/>
      <c r="S277" s="87"/>
      <c r="U277" s="87"/>
      <c r="V277" s="87"/>
    </row>
    <row r="278" spans="2:22" x14ac:dyDescent="0.25">
      <c r="B278" s="91" t="str" cm="1">
        <f t="array" aca="1" ref="B278" ca="1">IF(ISNUMBER(B277),IF(AND(B277&lt;INDIRECT($B$1&amp;"!$C$7"),H277&gt;0), B277+0.5,""),"")</f>
        <v/>
      </c>
      <c r="C278" s="91" t="str">
        <f t="shared" ca="1" si="9"/>
        <v/>
      </c>
      <c r="D278" s="91" t="str" cm="1">
        <f t="array" aca="1" ref="D278" ca="1">IF(AND(B278&lt;INDIRECT($B$1&amp;"!$C$7"),ISNUMBER(B278)),INDIRECT($B$1&amp;"!$C$16")*ERFC(0.5*C278*SQRT(INDIRECT($B$1&amp;"!$F$10")/(INDIRECT($B$1&amp;"!$F$9")*INDIRECT($B$1&amp;"!$C$20")*B278))),"")</f>
        <v/>
      </c>
      <c r="E278" s="91" t="e" cm="1">
        <f t="array" aca="1" ref="E278" ca="1">(INDIRECT($B$1&amp;"!$F$15") -D278)/C278</f>
        <v>#VALUE!</v>
      </c>
      <c r="F278" s="91" t="str" cm="1">
        <f t="array" aca="1" ref="F278" ca="1">IF(ISNUMBER(E278),E278*INDIRECT($B$1&amp;"!$F$9")/$G$3,"")</f>
        <v/>
      </c>
      <c r="G278" s="91" t="str">
        <f t="shared" ca="1" si="10"/>
        <v/>
      </c>
      <c r="H278" s="91" t="str" cm="1">
        <f t="array" aca="1" ref="H278" ca="1">IF(B278&lt;INDIRECT($B$1&amp;"!$C$7"),H277-G278,"")</f>
        <v/>
      </c>
      <c r="I278" s="87"/>
      <c r="J278" s="87"/>
      <c r="R278" s="87"/>
      <c r="S278" s="87"/>
      <c r="U278" s="87"/>
      <c r="V278" s="87"/>
    </row>
    <row r="279" spans="2:22" x14ac:dyDescent="0.25">
      <c r="B279" s="91" t="str" cm="1">
        <f t="array" aca="1" ref="B279" ca="1">IF(ISNUMBER(B278),IF(AND(B278&lt;INDIRECT($B$1&amp;"!$C$7"),H278&gt;0), B278+0.5,""),"")</f>
        <v/>
      </c>
      <c r="C279" s="91" t="str">
        <f t="shared" ca="1" si="9"/>
        <v/>
      </c>
      <c r="D279" s="91" t="str" cm="1">
        <f t="array" aca="1" ref="D279" ca="1">IF(AND(B279&lt;INDIRECT($B$1&amp;"!$C$7"),ISNUMBER(B279)),INDIRECT($B$1&amp;"!$C$16")*ERFC(0.5*C279*SQRT(INDIRECT($B$1&amp;"!$F$10")/(INDIRECT($B$1&amp;"!$F$9")*INDIRECT($B$1&amp;"!$C$20")*B279))),"")</f>
        <v/>
      </c>
      <c r="E279" s="91" t="e" cm="1">
        <f t="array" aca="1" ref="E279" ca="1">(INDIRECT($B$1&amp;"!$F$15") -D279)/C279</f>
        <v>#VALUE!</v>
      </c>
      <c r="F279" s="91" t="str" cm="1">
        <f t="array" aca="1" ref="F279" ca="1">IF(ISNUMBER(E279),E279*INDIRECT($B$1&amp;"!$F$9")/$G$3,"")</f>
        <v/>
      </c>
      <c r="G279" s="91" t="str">
        <f t="shared" ca="1" si="10"/>
        <v/>
      </c>
      <c r="H279" s="91" t="str" cm="1">
        <f t="array" aca="1" ref="H279" ca="1">IF(B279&lt;INDIRECT($B$1&amp;"!$C$7"),H278-G279,"")</f>
        <v/>
      </c>
      <c r="I279" s="87"/>
      <c r="J279" s="87"/>
      <c r="R279" s="87"/>
      <c r="S279" s="87"/>
      <c r="U279" s="87"/>
      <c r="V279" s="87"/>
    </row>
    <row r="280" spans="2:22" x14ac:dyDescent="0.25">
      <c r="B280" s="91" t="str" cm="1">
        <f t="array" aca="1" ref="B280" ca="1">IF(ISNUMBER(B279),IF(AND(B279&lt;INDIRECT($B$1&amp;"!$C$7"),H279&gt;0), B279+0.5,""),"")</f>
        <v/>
      </c>
      <c r="C280" s="91" t="str">
        <f t="shared" ca="1" si="9"/>
        <v/>
      </c>
      <c r="D280" s="91" t="str" cm="1">
        <f t="array" aca="1" ref="D280" ca="1">IF(AND(B280&lt;INDIRECT($B$1&amp;"!$C$7"),ISNUMBER(B280)),INDIRECT($B$1&amp;"!$C$16")*ERFC(0.5*C280*SQRT(INDIRECT($B$1&amp;"!$F$10")/(INDIRECT($B$1&amp;"!$F$9")*INDIRECT($B$1&amp;"!$C$20")*B280))),"")</f>
        <v/>
      </c>
      <c r="E280" s="91" t="e" cm="1">
        <f t="array" aca="1" ref="E280" ca="1">(INDIRECT($B$1&amp;"!$F$15") -D280)/C280</f>
        <v>#VALUE!</v>
      </c>
      <c r="F280" s="91" t="str" cm="1">
        <f t="array" aca="1" ref="F280" ca="1">IF(ISNUMBER(E280),E280*INDIRECT($B$1&amp;"!$F$9")/$G$3,"")</f>
        <v/>
      </c>
      <c r="G280" s="91" t="str">
        <f t="shared" ca="1" si="10"/>
        <v/>
      </c>
      <c r="H280" s="91" t="str" cm="1">
        <f t="array" aca="1" ref="H280" ca="1">IF(B280&lt;INDIRECT($B$1&amp;"!$C$7"),H279-G280,"")</f>
        <v/>
      </c>
      <c r="I280" s="87"/>
      <c r="J280" s="87"/>
      <c r="R280" s="87"/>
      <c r="S280" s="87"/>
      <c r="U280" s="87"/>
      <c r="V280" s="87"/>
    </row>
    <row r="281" spans="2:22" x14ac:dyDescent="0.25">
      <c r="B281" s="91" t="str" cm="1">
        <f t="array" aca="1" ref="B281" ca="1">IF(ISNUMBER(B280),IF(AND(B280&lt;INDIRECT($B$1&amp;"!$C$7"),H280&gt;0), B280+0.5,""),"")</f>
        <v/>
      </c>
      <c r="C281" s="91" t="str">
        <f t="shared" ca="1" si="9"/>
        <v/>
      </c>
      <c r="D281" s="91" t="str" cm="1">
        <f t="array" aca="1" ref="D281" ca="1">IF(AND(B281&lt;INDIRECT($B$1&amp;"!$C$7"),ISNUMBER(B281)),INDIRECT($B$1&amp;"!$C$16")*ERFC(0.5*C281*SQRT(INDIRECT($B$1&amp;"!$F$10")/(INDIRECT($B$1&amp;"!$F$9")*INDIRECT($B$1&amp;"!$C$20")*B281))),"")</f>
        <v/>
      </c>
      <c r="E281" s="91" t="e" cm="1">
        <f t="array" aca="1" ref="E281" ca="1">(INDIRECT($B$1&amp;"!$F$15") -D281)/C281</f>
        <v>#VALUE!</v>
      </c>
      <c r="F281" s="91" t="str" cm="1">
        <f t="array" aca="1" ref="F281" ca="1">IF(ISNUMBER(E281),E281*INDIRECT($B$1&amp;"!$F$9")/$G$3,"")</f>
        <v/>
      </c>
      <c r="G281" s="91" t="str">
        <f t="shared" ca="1" si="10"/>
        <v/>
      </c>
      <c r="H281" s="91" t="str" cm="1">
        <f t="array" aca="1" ref="H281" ca="1">IF(B281&lt;INDIRECT($B$1&amp;"!$C$7"),H280-G281,"")</f>
        <v/>
      </c>
      <c r="I281" s="87"/>
      <c r="J281" s="87"/>
      <c r="R281" s="87"/>
      <c r="S281" s="87"/>
      <c r="U281" s="87"/>
      <c r="V281" s="87"/>
    </row>
    <row r="282" spans="2:22" x14ac:dyDescent="0.25">
      <c r="B282" s="91" t="str" cm="1">
        <f t="array" aca="1" ref="B282" ca="1">IF(ISNUMBER(B281),IF(AND(B281&lt;INDIRECT($B$1&amp;"!$C$7"),H281&gt;0), B281+0.5,""),"")</f>
        <v/>
      </c>
      <c r="C282" s="91" t="str">
        <f t="shared" ca="1" si="9"/>
        <v/>
      </c>
      <c r="D282" s="91" t="str" cm="1">
        <f t="array" aca="1" ref="D282" ca="1">IF(AND(B282&lt;INDIRECT($B$1&amp;"!$C$7"),ISNUMBER(B282)),INDIRECT($B$1&amp;"!$C$16")*ERFC(0.5*C282*SQRT(INDIRECT($B$1&amp;"!$F$10")/(INDIRECT($B$1&amp;"!$F$9")*INDIRECT($B$1&amp;"!$C$20")*B282))),"")</f>
        <v/>
      </c>
      <c r="E282" s="91" t="e" cm="1">
        <f t="array" aca="1" ref="E282" ca="1">(INDIRECT($B$1&amp;"!$F$15") -D282)/C282</f>
        <v>#VALUE!</v>
      </c>
      <c r="F282" s="91" t="str" cm="1">
        <f t="array" aca="1" ref="F282" ca="1">IF(ISNUMBER(E282),E282*INDIRECT($B$1&amp;"!$F$9")/$G$3,"")</f>
        <v/>
      </c>
      <c r="G282" s="91" t="str">
        <f t="shared" ca="1" si="10"/>
        <v/>
      </c>
      <c r="H282" s="91" t="str" cm="1">
        <f t="array" aca="1" ref="H282" ca="1">IF(B282&lt;INDIRECT($B$1&amp;"!$C$7"),H281-G282,"")</f>
        <v/>
      </c>
      <c r="I282" s="87"/>
      <c r="J282" s="87"/>
      <c r="R282" s="87"/>
      <c r="S282" s="87"/>
      <c r="U282" s="87"/>
      <c r="V282" s="87"/>
    </row>
    <row r="283" spans="2:22" x14ac:dyDescent="0.25">
      <c r="B283" s="91" t="str" cm="1">
        <f t="array" aca="1" ref="B283" ca="1">IF(ISNUMBER(B282),IF(AND(B282&lt;INDIRECT($B$1&amp;"!$C$7"),H282&gt;0), B282+0.5,""),"")</f>
        <v/>
      </c>
      <c r="C283" s="91" t="str">
        <f t="shared" ca="1" si="9"/>
        <v/>
      </c>
      <c r="D283" s="91" t="str" cm="1">
        <f t="array" aca="1" ref="D283" ca="1">IF(AND(B283&lt;INDIRECT($B$1&amp;"!$C$7"),ISNUMBER(B283)),INDIRECT($B$1&amp;"!$C$16")*ERFC(0.5*C283*SQRT(INDIRECT($B$1&amp;"!$F$10")/(INDIRECT($B$1&amp;"!$F$9")*INDIRECT($B$1&amp;"!$C$20")*B283))),"")</f>
        <v/>
      </c>
      <c r="E283" s="91" t="e" cm="1">
        <f t="array" aca="1" ref="E283" ca="1">(INDIRECT($B$1&amp;"!$F$15") -D283)/C283</f>
        <v>#VALUE!</v>
      </c>
      <c r="F283" s="91" t="str" cm="1">
        <f t="array" aca="1" ref="F283" ca="1">IF(ISNUMBER(E283),E283*INDIRECT($B$1&amp;"!$F$9")/$G$3,"")</f>
        <v/>
      </c>
      <c r="G283" s="91" t="str">
        <f t="shared" ca="1" si="10"/>
        <v/>
      </c>
      <c r="H283" s="91" t="str" cm="1">
        <f t="array" aca="1" ref="H283" ca="1">IF(B283&lt;INDIRECT($B$1&amp;"!$C$7"),H282-G283,"")</f>
        <v/>
      </c>
      <c r="I283" s="87"/>
      <c r="J283" s="87"/>
      <c r="R283" s="87"/>
      <c r="S283" s="87"/>
      <c r="U283" s="87"/>
      <c r="V283" s="87"/>
    </row>
    <row r="284" spans="2:22" x14ac:dyDescent="0.25">
      <c r="B284" s="91" t="str" cm="1">
        <f t="array" aca="1" ref="B284" ca="1">IF(ISNUMBER(B283),IF(AND(B283&lt;INDIRECT($B$1&amp;"!$C$7"),H283&gt;0), B283+0.5,""),"")</f>
        <v/>
      </c>
      <c r="C284" s="91" t="str">
        <f t="shared" ca="1" si="9"/>
        <v/>
      </c>
      <c r="D284" s="91" t="str" cm="1">
        <f t="array" aca="1" ref="D284" ca="1">IF(AND(B284&lt;INDIRECT($B$1&amp;"!$C$7"),ISNUMBER(B284)),INDIRECT($B$1&amp;"!$C$16")*ERFC(0.5*C284*SQRT(INDIRECT($B$1&amp;"!$F$10")/(INDIRECT($B$1&amp;"!$F$9")*INDIRECT($B$1&amp;"!$C$20")*B284))),"")</f>
        <v/>
      </c>
      <c r="E284" s="91" t="e" cm="1">
        <f t="array" aca="1" ref="E284" ca="1">(INDIRECT($B$1&amp;"!$F$15") -D284)/C284</f>
        <v>#VALUE!</v>
      </c>
      <c r="F284" s="91" t="str" cm="1">
        <f t="array" aca="1" ref="F284" ca="1">IF(ISNUMBER(E284),E284*INDIRECT($B$1&amp;"!$F$9")/$G$3,"")</f>
        <v/>
      </c>
      <c r="G284" s="91" t="str">
        <f t="shared" ca="1" si="10"/>
        <v/>
      </c>
      <c r="H284" s="91" t="str" cm="1">
        <f t="array" aca="1" ref="H284" ca="1">IF(B284&lt;INDIRECT($B$1&amp;"!$C$7"),H283-G284,"")</f>
        <v/>
      </c>
      <c r="I284" s="87"/>
      <c r="J284" s="87"/>
      <c r="R284" s="87"/>
      <c r="S284" s="87"/>
      <c r="U284" s="87"/>
      <c r="V284" s="87"/>
    </row>
    <row r="285" spans="2:22" x14ac:dyDescent="0.25">
      <c r="B285" s="91" t="str" cm="1">
        <f t="array" aca="1" ref="B285" ca="1">IF(ISNUMBER(B284),IF(AND(B284&lt;INDIRECT($B$1&amp;"!$C$7"),H284&gt;0), B284+0.5,""),"")</f>
        <v/>
      </c>
      <c r="C285" s="91" t="str">
        <f t="shared" ca="1" si="9"/>
        <v/>
      </c>
      <c r="D285" s="91" t="str" cm="1">
        <f t="array" aca="1" ref="D285" ca="1">IF(AND(B285&lt;INDIRECT($B$1&amp;"!$C$7"),ISNUMBER(B285)),INDIRECT($B$1&amp;"!$C$16")*ERFC(0.5*C285*SQRT(INDIRECT($B$1&amp;"!$F$10")/(INDIRECT($B$1&amp;"!$F$9")*INDIRECT($B$1&amp;"!$C$20")*B285))),"")</f>
        <v/>
      </c>
      <c r="E285" s="91" t="e" cm="1">
        <f t="array" aca="1" ref="E285" ca="1">(INDIRECT($B$1&amp;"!$F$15") -D285)/C285</f>
        <v>#VALUE!</v>
      </c>
      <c r="F285" s="91" t="str" cm="1">
        <f t="array" aca="1" ref="F285" ca="1">IF(ISNUMBER(E285),E285*INDIRECT($B$1&amp;"!$F$9")/$G$3,"")</f>
        <v/>
      </c>
      <c r="G285" s="91" t="str">
        <f t="shared" ca="1" si="10"/>
        <v/>
      </c>
      <c r="H285" s="91" t="str" cm="1">
        <f t="array" aca="1" ref="H285" ca="1">IF(B285&lt;INDIRECT($B$1&amp;"!$C$7"),H284-G285,"")</f>
        <v/>
      </c>
      <c r="I285" s="87"/>
      <c r="J285" s="87"/>
      <c r="R285" s="87"/>
      <c r="S285" s="87"/>
      <c r="U285" s="87"/>
      <c r="V285" s="87"/>
    </row>
    <row r="286" spans="2:22" x14ac:dyDescent="0.25">
      <c r="B286" s="91" t="str" cm="1">
        <f t="array" aca="1" ref="B286" ca="1">IF(ISNUMBER(B285),IF(AND(B285&lt;INDIRECT($B$1&amp;"!$C$7"),H285&gt;0), B285+0.5,""),"")</f>
        <v/>
      </c>
      <c r="C286" s="91" t="str">
        <f t="shared" ca="1" si="9"/>
        <v/>
      </c>
      <c r="D286" s="91" t="str" cm="1">
        <f t="array" aca="1" ref="D286" ca="1">IF(AND(B286&lt;INDIRECT($B$1&amp;"!$C$7"),ISNUMBER(B286)),INDIRECT($B$1&amp;"!$C$16")*ERFC(0.5*C286*SQRT(INDIRECT($B$1&amp;"!$F$10")/(INDIRECT($B$1&amp;"!$F$9")*INDIRECT($B$1&amp;"!$C$20")*B286))),"")</f>
        <v/>
      </c>
      <c r="E286" s="91" t="e" cm="1">
        <f t="array" aca="1" ref="E286" ca="1">(INDIRECT($B$1&amp;"!$F$15") -D286)/C286</f>
        <v>#VALUE!</v>
      </c>
      <c r="F286" s="91" t="str" cm="1">
        <f t="array" aca="1" ref="F286" ca="1">IF(ISNUMBER(E286),E286*INDIRECT($B$1&amp;"!$F$9")/$G$3,"")</f>
        <v/>
      </c>
      <c r="G286" s="91" t="str">
        <f t="shared" ca="1" si="10"/>
        <v/>
      </c>
      <c r="H286" s="91" t="str" cm="1">
        <f t="array" aca="1" ref="H286" ca="1">IF(B286&lt;INDIRECT($B$1&amp;"!$C$7"),H285-G286,"")</f>
        <v/>
      </c>
      <c r="I286" s="87"/>
      <c r="J286" s="87"/>
      <c r="R286" s="87"/>
      <c r="S286" s="87"/>
      <c r="U286" s="87"/>
      <c r="V286" s="87"/>
    </row>
    <row r="287" spans="2:22" x14ac:dyDescent="0.25">
      <c r="B287" s="91" t="str" cm="1">
        <f t="array" aca="1" ref="B287" ca="1">IF(ISNUMBER(B286),IF(AND(B286&lt;INDIRECT($B$1&amp;"!$C$7"),H286&gt;0), B286+0.5,""),"")</f>
        <v/>
      </c>
      <c r="C287" s="91" t="str">
        <f t="shared" ca="1" si="9"/>
        <v/>
      </c>
      <c r="D287" s="91" t="str" cm="1">
        <f t="array" aca="1" ref="D287" ca="1">IF(AND(B287&lt;INDIRECT($B$1&amp;"!$C$7"),ISNUMBER(B287)),INDIRECT($B$1&amp;"!$C$16")*ERFC(0.5*C287*SQRT(INDIRECT($B$1&amp;"!$F$10")/(INDIRECT($B$1&amp;"!$F$9")*INDIRECT($B$1&amp;"!$C$20")*B287))),"")</f>
        <v/>
      </c>
      <c r="E287" s="91" t="e" cm="1">
        <f t="array" aca="1" ref="E287" ca="1">(INDIRECT($B$1&amp;"!$F$15") -D287)/C287</f>
        <v>#VALUE!</v>
      </c>
      <c r="F287" s="91" t="str" cm="1">
        <f t="array" aca="1" ref="F287" ca="1">IF(ISNUMBER(E287),E287*INDIRECT($B$1&amp;"!$F$9")/$G$3,"")</f>
        <v/>
      </c>
      <c r="G287" s="91" t="str">
        <f t="shared" ca="1" si="10"/>
        <v/>
      </c>
      <c r="H287" s="91" t="str" cm="1">
        <f t="array" aca="1" ref="H287" ca="1">IF(B287&lt;INDIRECT($B$1&amp;"!$C$7"),H286-G287,"")</f>
        <v/>
      </c>
      <c r="I287" s="87"/>
      <c r="J287" s="87"/>
      <c r="R287" s="87"/>
      <c r="S287" s="87"/>
      <c r="U287" s="87"/>
      <c r="V287" s="87"/>
    </row>
    <row r="288" spans="2:22" x14ac:dyDescent="0.25">
      <c r="B288" s="91" t="str" cm="1">
        <f t="array" aca="1" ref="B288" ca="1">IF(ISNUMBER(B287),IF(AND(B287&lt;INDIRECT($B$1&amp;"!$C$7"),H287&gt;0), B287+0.5,""),"")</f>
        <v/>
      </c>
      <c r="C288" s="91" t="str">
        <f t="shared" ca="1" si="9"/>
        <v/>
      </c>
      <c r="D288" s="91" t="str" cm="1">
        <f t="array" aca="1" ref="D288" ca="1">IF(AND(B288&lt;INDIRECT($B$1&amp;"!$C$7"),ISNUMBER(B288)),INDIRECT($B$1&amp;"!$C$16")*ERFC(0.5*C288*SQRT(INDIRECT($B$1&amp;"!$F$10")/(INDIRECT($B$1&amp;"!$F$9")*INDIRECT($B$1&amp;"!$C$20")*B288))),"")</f>
        <v/>
      </c>
      <c r="E288" s="91" t="e" cm="1">
        <f t="array" aca="1" ref="E288" ca="1">(INDIRECT($B$1&amp;"!$F$15") -D288)/C288</f>
        <v>#VALUE!</v>
      </c>
      <c r="F288" s="91" t="str" cm="1">
        <f t="array" aca="1" ref="F288" ca="1">IF(ISNUMBER(E288),E288*INDIRECT($B$1&amp;"!$F$9")/$G$3,"")</f>
        <v/>
      </c>
      <c r="G288" s="91" t="str">
        <f t="shared" ca="1" si="10"/>
        <v/>
      </c>
      <c r="H288" s="91" t="str" cm="1">
        <f t="array" aca="1" ref="H288" ca="1">IF(B288&lt;INDIRECT($B$1&amp;"!$C$7"),H287-G288,"")</f>
        <v/>
      </c>
      <c r="I288" s="87"/>
      <c r="J288" s="87"/>
      <c r="R288" s="87"/>
      <c r="S288" s="87"/>
      <c r="U288" s="87"/>
      <c r="V288" s="87"/>
    </row>
    <row r="289" spans="2:22" x14ac:dyDescent="0.25">
      <c r="B289" s="91" t="str" cm="1">
        <f t="array" aca="1" ref="B289" ca="1">IF(ISNUMBER(B288),IF(AND(B288&lt;INDIRECT($B$1&amp;"!$C$7"),H288&gt;0), B288+0.5,""),"")</f>
        <v/>
      </c>
      <c r="C289" s="91" t="str">
        <f t="shared" ca="1" si="9"/>
        <v/>
      </c>
      <c r="D289" s="91" t="str" cm="1">
        <f t="array" aca="1" ref="D289" ca="1">IF(AND(B289&lt;INDIRECT($B$1&amp;"!$C$7"),ISNUMBER(B289)),INDIRECT($B$1&amp;"!$C$16")*ERFC(0.5*C289*SQRT(INDIRECT($B$1&amp;"!$F$10")/(INDIRECT($B$1&amp;"!$F$9")*INDIRECT($B$1&amp;"!$C$20")*B289))),"")</f>
        <v/>
      </c>
      <c r="E289" s="91" t="e" cm="1">
        <f t="array" aca="1" ref="E289" ca="1">(INDIRECT($B$1&amp;"!$F$15") -D289)/C289</f>
        <v>#VALUE!</v>
      </c>
      <c r="F289" s="91" t="str" cm="1">
        <f t="array" aca="1" ref="F289" ca="1">IF(ISNUMBER(E289),E289*INDIRECT($B$1&amp;"!$F$9")/$G$3,"")</f>
        <v/>
      </c>
      <c r="G289" s="91" t="str">
        <f t="shared" ca="1" si="10"/>
        <v/>
      </c>
      <c r="H289" s="91" t="str" cm="1">
        <f t="array" aca="1" ref="H289" ca="1">IF(B289&lt;INDIRECT($B$1&amp;"!$C$7"),H288-G289,"")</f>
        <v/>
      </c>
      <c r="I289" s="87"/>
      <c r="J289" s="87"/>
      <c r="R289" s="87"/>
      <c r="S289" s="87"/>
      <c r="U289" s="87"/>
      <c r="V289" s="87"/>
    </row>
    <row r="290" spans="2:22" x14ac:dyDescent="0.25">
      <c r="B290" s="91" t="str" cm="1">
        <f t="array" aca="1" ref="B290" ca="1">IF(ISNUMBER(B289),IF(AND(B289&lt;INDIRECT($B$1&amp;"!$C$7"),H289&gt;0), B289+0.5,""),"")</f>
        <v/>
      </c>
      <c r="C290" s="91" t="str">
        <f t="shared" ca="1" si="9"/>
        <v/>
      </c>
      <c r="D290" s="91" t="str" cm="1">
        <f t="array" aca="1" ref="D290" ca="1">IF(AND(B290&lt;INDIRECT($B$1&amp;"!$C$7"),ISNUMBER(B290)),INDIRECT($B$1&amp;"!$C$16")*ERFC(0.5*C290*SQRT(INDIRECT($B$1&amp;"!$F$10")/(INDIRECT($B$1&amp;"!$F$9")*INDIRECT($B$1&amp;"!$C$20")*B290))),"")</f>
        <v/>
      </c>
      <c r="E290" s="91" t="e" cm="1">
        <f t="array" aca="1" ref="E290" ca="1">(INDIRECT($B$1&amp;"!$F$15") -D290)/C290</f>
        <v>#VALUE!</v>
      </c>
      <c r="F290" s="91" t="str" cm="1">
        <f t="array" aca="1" ref="F290" ca="1">IF(ISNUMBER(E290),E290*INDIRECT($B$1&amp;"!$F$9")/$G$3,"")</f>
        <v/>
      </c>
      <c r="G290" s="91" t="str">
        <f t="shared" ca="1" si="10"/>
        <v/>
      </c>
      <c r="H290" s="91" t="str" cm="1">
        <f t="array" aca="1" ref="H290" ca="1">IF(B290&lt;INDIRECT($B$1&amp;"!$C$7"),H289-G290,"")</f>
        <v/>
      </c>
      <c r="I290" s="87"/>
      <c r="J290" s="87"/>
      <c r="R290" s="87"/>
      <c r="S290" s="87"/>
      <c r="U290" s="87"/>
      <c r="V290" s="87"/>
    </row>
    <row r="291" spans="2:22" x14ac:dyDescent="0.25">
      <c r="B291" s="91" t="str" cm="1">
        <f t="array" aca="1" ref="B291" ca="1">IF(ISNUMBER(B290),IF(AND(B290&lt;INDIRECT($B$1&amp;"!$C$7"),H290&gt;0), B290+0.5,""),"")</f>
        <v/>
      </c>
      <c r="C291" s="91" t="str">
        <f t="shared" ca="1" si="9"/>
        <v/>
      </c>
      <c r="D291" s="91" t="str" cm="1">
        <f t="array" aca="1" ref="D291" ca="1">IF(AND(B291&lt;INDIRECT($B$1&amp;"!$C$7"),ISNUMBER(B291)),INDIRECT($B$1&amp;"!$C$16")*ERFC(0.5*C291*SQRT(INDIRECT($B$1&amp;"!$F$10")/(INDIRECT($B$1&amp;"!$F$9")*INDIRECT($B$1&amp;"!$C$20")*B291))),"")</f>
        <v/>
      </c>
      <c r="E291" s="91" t="e" cm="1">
        <f t="array" aca="1" ref="E291" ca="1">(INDIRECT($B$1&amp;"!$F$15") -D291)/C291</f>
        <v>#VALUE!</v>
      </c>
      <c r="F291" s="91" t="str" cm="1">
        <f t="array" aca="1" ref="F291" ca="1">IF(ISNUMBER(E291),E291*INDIRECT($B$1&amp;"!$F$9")/$G$3,"")</f>
        <v/>
      </c>
      <c r="G291" s="91" t="str">
        <f t="shared" ca="1" si="10"/>
        <v/>
      </c>
      <c r="H291" s="91" t="str" cm="1">
        <f t="array" aca="1" ref="H291" ca="1">IF(B291&lt;INDIRECT($B$1&amp;"!$C$7"),H290-G291,"")</f>
        <v/>
      </c>
      <c r="I291" s="87"/>
      <c r="J291" s="87"/>
      <c r="R291" s="87"/>
      <c r="S291" s="87"/>
      <c r="U291" s="87"/>
      <c r="V291" s="87"/>
    </row>
    <row r="292" spans="2:22" x14ac:dyDescent="0.25">
      <c r="B292" s="91" t="str" cm="1">
        <f t="array" aca="1" ref="B292" ca="1">IF(ISNUMBER(B291),IF(AND(B291&lt;INDIRECT($B$1&amp;"!$C$7"),H291&gt;0), B291+0.5,""),"")</f>
        <v/>
      </c>
      <c r="C292" s="91" t="str">
        <f t="shared" ca="1" si="9"/>
        <v/>
      </c>
      <c r="D292" s="91" t="str" cm="1">
        <f t="array" aca="1" ref="D292" ca="1">IF(AND(B292&lt;INDIRECT($B$1&amp;"!$C$7"),ISNUMBER(B292)),INDIRECT($B$1&amp;"!$C$16")*ERFC(0.5*C292*SQRT(INDIRECT($B$1&amp;"!$F$10")/(INDIRECT($B$1&amp;"!$F$9")*INDIRECT($B$1&amp;"!$C$20")*B292))),"")</f>
        <v/>
      </c>
      <c r="E292" s="91" t="e" cm="1">
        <f t="array" aca="1" ref="E292" ca="1">(INDIRECT($B$1&amp;"!$F$15") -D292)/C292</f>
        <v>#VALUE!</v>
      </c>
      <c r="F292" s="91" t="str" cm="1">
        <f t="array" aca="1" ref="F292" ca="1">IF(ISNUMBER(E292),E292*INDIRECT($B$1&amp;"!$F$9")/$G$3,"")</f>
        <v/>
      </c>
      <c r="G292" s="91" t="str">
        <f t="shared" ca="1" si="10"/>
        <v/>
      </c>
      <c r="H292" s="91" t="str" cm="1">
        <f t="array" aca="1" ref="H292" ca="1">IF(B292&lt;INDIRECT($B$1&amp;"!$C$7"),H291-G292,"")</f>
        <v/>
      </c>
      <c r="I292" s="87"/>
      <c r="J292" s="87"/>
      <c r="R292" s="87"/>
      <c r="S292" s="87"/>
      <c r="U292" s="87"/>
      <c r="V292" s="87"/>
    </row>
    <row r="293" spans="2:22" x14ac:dyDescent="0.25">
      <c r="B293" s="91" t="str" cm="1">
        <f t="array" aca="1" ref="B293" ca="1">IF(ISNUMBER(B292),IF(AND(B292&lt;INDIRECT($B$1&amp;"!$C$7"),H292&gt;0), B292+0.5,""),"")</f>
        <v/>
      </c>
      <c r="C293" s="91" t="str">
        <f t="shared" ca="1" si="9"/>
        <v/>
      </c>
      <c r="D293" s="91" t="str" cm="1">
        <f t="array" aca="1" ref="D293" ca="1">IF(AND(B293&lt;INDIRECT($B$1&amp;"!$C$7"),ISNUMBER(B293)),INDIRECT($B$1&amp;"!$C$16")*ERFC(0.5*C293*SQRT(INDIRECT($B$1&amp;"!$F$10")/(INDIRECT($B$1&amp;"!$F$9")*INDIRECT($B$1&amp;"!$C$20")*B293))),"")</f>
        <v/>
      </c>
      <c r="E293" s="91" t="e" cm="1">
        <f t="array" aca="1" ref="E293" ca="1">(INDIRECT($B$1&amp;"!$F$15") -D293)/C293</f>
        <v>#VALUE!</v>
      </c>
      <c r="F293" s="91" t="str" cm="1">
        <f t="array" aca="1" ref="F293" ca="1">IF(ISNUMBER(E293),E293*INDIRECT($B$1&amp;"!$F$9")/$G$3,"")</f>
        <v/>
      </c>
      <c r="G293" s="91" t="str">
        <f t="shared" ca="1" si="10"/>
        <v/>
      </c>
      <c r="H293" s="91" t="str" cm="1">
        <f t="array" aca="1" ref="H293" ca="1">IF(B293&lt;INDIRECT($B$1&amp;"!$C$7"),H292-G293,"")</f>
        <v/>
      </c>
      <c r="I293" s="87"/>
      <c r="J293" s="87"/>
      <c r="R293" s="87"/>
      <c r="S293" s="87"/>
      <c r="U293" s="87"/>
      <c r="V293" s="87"/>
    </row>
    <row r="294" spans="2:22" x14ac:dyDescent="0.25">
      <c r="B294" s="91" t="str" cm="1">
        <f t="array" aca="1" ref="B294" ca="1">IF(ISNUMBER(B293),IF(AND(B293&lt;INDIRECT($B$1&amp;"!$C$7"),H293&gt;0), B293+0.5,""),"")</f>
        <v/>
      </c>
      <c r="C294" s="91" t="str">
        <f t="shared" ca="1" si="9"/>
        <v/>
      </c>
      <c r="D294" s="91" t="str" cm="1">
        <f t="array" aca="1" ref="D294" ca="1">IF(AND(B294&lt;INDIRECT($B$1&amp;"!$C$7"),ISNUMBER(B294)),INDIRECT($B$1&amp;"!$C$16")*ERFC(0.5*C294*SQRT(INDIRECT($B$1&amp;"!$F$10")/(INDIRECT($B$1&amp;"!$F$9")*INDIRECT($B$1&amp;"!$C$20")*B294))),"")</f>
        <v/>
      </c>
      <c r="E294" s="91" t="e" cm="1">
        <f t="array" aca="1" ref="E294" ca="1">(INDIRECT($B$1&amp;"!$F$15") -D294)/C294</f>
        <v>#VALUE!</v>
      </c>
      <c r="F294" s="91" t="str" cm="1">
        <f t="array" aca="1" ref="F294" ca="1">IF(ISNUMBER(E294),E294*INDIRECT($B$1&amp;"!$F$9")/$G$3,"")</f>
        <v/>
      </c>
      <c r="G294" s="91" t="str">
        <f t="shared" ca="1" si="10"/>
        <v/>
      </c>
      <c r="H294" s="91" t="str" cm="1">
        <f t="array" aca="1" ref="H294" ca="1">IF(B294&lt;INDIRECT($B$1&amp;"!$C$7"),H293-G294,"")</f>
        <v/>
      </c>
      <c r="I294" s="87"/>
      <c r="J294" s="87"/>
      <c r="R294" s="87"/>
      <c r="S294" s="87"/>
      <c r="U294" s="87"/>
      <c r="V294" s="87"/>
    </row>
    <row r="295" spans="2:22" x14ac:dyDescent="0.25">
      <c r="B295" s="91" t="str" cm="1">
        <f t="array" aca="1" ref="B295" ca="1">IF(ISNUMBER(B294),IF(AND(B294&lt;INDIRECT($B$1&amp;"!$C$7"),H294&gt;0), B294+0.5,""),"")</f>
        <v/>
      </c>
      <c r="C295" s="91" t="str">
        <f t="shared" ca="1" si="9"/>
        <v/>
      </c>
      <c r="D295" s="91" t="str" cm="1">
        <f t="array" aca="1" ref="D295" ca="1">IF(AND(B295&lt;INDIRECT($B$1&amp;"!$C$7"),ISNUMBER(B295)),INDIRECT($B$1&amp;"!$C$16")*ERFC(0.5*C295*SQRT(INDIRECT($B$1&amp;"!$F$10")/(INDIRECT($B$1&amp;"!$F$9")*INDIRECT($B$1&amp;"!$C$20")*B295))),"")</f>
        <v/>
      </c>
      <c r="E295" s="91" t="e" cm="1">
        <f t="array" aca="1" ref="E295" ca="1">(INDIRECT($B$1&amp;"!$F$15") -D295)/C295</f>
        <v>#VALUE!</v>
      </c>
      <c r="F295" s="91" t="str" cm="1">
        <f t="array" aca="1" ref="F295" ca="1">IF(ISNUMBER(E295),E295*INDIRECT($B$1&amp;"!$F$9")/$G$3,"")</f>
        <v/>
      </c>
      <c r="G295" s="91" t="str">
        <f t="shared" ca="1" si="10"/>
        <v/>
      </c>
      <c r="H295" s="91" t="str" cm="1">
        <f t="array" aca="1" ref="H295" ca="1">IF(B295&lt;INDIRECT($B$1&amp;"!$C$7"),H294-G295,"")</f>
        <v/>
      </c>
      <c r="I295" s="87"/>
      <c r="J295" s="87"/>
      <c r="R295" s="87"/>
      <c r="S295" s="87"/>
      <c r="U295" s="87"/>
      <c r="V295" s="87"/>
    </row>
    <row r="296" spans="2:22" x14ac:dyDescent="0.25">
      <c r="B296" s="91" t="str" cm="1">
        <f t="array" aca="1" ref="B296" ca="1">IF(ISNUMBER(B295),IF(AND(B295&lt;INDIRECT($B$1&amp;"!$C$7"),H295&gt;0), B295+0.5,""),"")</f>
        <v/>
      </c>
      <c r="C296" s="91" t="str">
        <f t="shared" ca="1" si="9"/>
        <v/>
      </c>
      <c r="D296" s="91" t="str" cm="1">
        <f t="array" aca="1" ref="D296" ca="1">IF(AND(B296&lt;INDIRECT($B$1&amp;"!$C$7"),ISNUMBER(B296)),INDIRECT($B$1&amp;"!$C$16")*ERFC(0.5*C296*SQRT(INDIRECT($B$1&amp;"!$F$10")/(INDIRECT($B$1&amp;"!$F$9")*INDIRECT($B$1&amp;"!$C$20")*B296))),"")</f>
        <v/>
      </c>
      <c r="E296" s="91" t="e" cm="1">
        <f t="array" aca="1" ref="E296" ca="1">(INDIRECT($B$1&amp;"!$F$15") -D296)/C296</f>
        <v>#VALUE!</v>
      </c>
      <c r="F296" s="91" t="str" cm="1">
        <f t="array" aca="1" ref="F296" ca="1">IF(ISNUMBER(E296),E296*INDIRECT($B$1&amp;"!$F$9")/$G$3,"")</f>
        <v/>
      </c>
      <c r="G296" s="91" t="str">
        <f t="shared" ca="1" si="10"/>
        <v/>
      </c>
      <c r="H296" s="91" t="str" cm="1">
        <f t="array" aca="1" ref="H296" ca="1">IF(B296&lt;INDIRECT($B$1&amp;"!$C$7"),H295-G296,"")</f>
        <v/>
      </c>
      <c r="I296" s="87"/>
      <c r="J296" s="87"/>
      <c r="R296" s="87"/>
      <c r="S296" s="87"/>
      <c r="U296" s="87"/>
      <c r="V296" s="87"/>
    </row>
    <row r="297" spans="2:22" x14ac:dyDescent="0.25">
      <c r="B297" s="91" t="str" cm="1">
        <f t="array" aca="1" ref="B297" ca="1">IF(ISNUMBER(B296),IF(AND(B296&lt;INDIRECT($B$1&amp;"!$C$7"),H296&gt;0), B296+0.5,""),"")</f>
        <v/>
      </c>
      <c r="C297" s="91" t="str">
        <f t="shared" ca="1" si="9"/>
        <v/>
      </c>
      <c r="D297" s="91" t="str" cm="1">
        <f t="array" aca="1" ref="D297" ca="1">IF(AND(B297&lt;INDIRECT($B$1&amp;"!$C$7"),ISNUMBER(B297)),INDIRECT($B$1&amp;"!$C$16")*ERFC(0.5*C297*SQRT(INDIRECT($B$1&amp;"!$F$10")/(INDIRECT($B$1&amp;"!$F$9")*INDIRECT($B$1&amp;"!$C$20")*B297))),"")</f>
        <v/>
      </c>
      <c r="E297" s="91" t="e" cm="1">
        <f t="array" aca="1" ref="E297" ca="1">(INDIRECT($B$1&amp;"!$F$15") -D297)/C297</f>
        <v>#VALUE!</v>
      </c>
      <c r="F297" s="91" t="str" cm="1">
        <f t="array" aca="1" ref="F297" ca="1">IF(ISNUMBER(E297),E297*INDIRECT($B$1&amp;"!$F$9")/$G$3,"")</f>
        <v/>
      </c>
      <c r="G297" s="91" t="str">
        <f t="shared" ca="1" si="10"/>
        <v/>
      </c>
      <c r="H297" s="91" t="str" cm="1">
        <f t="array" aca="1" ref="H297" ca="1">IF(B297&lt;INDIRECT($B$1&amp;"!$C$7"),H296-G297,"")</f>
        <v/>
      </c>
      <c r="I297" s="87"/>
      <c r="J297" s="87"/>
      <c r="R297" s="87"/>
      <c r="S297" s="87"/>
      <c r="U297" s="87"/>
      <c r="V297" s="87"/>
    </row>
    <row r="298" spans="2:22" x14ac:dyDescent="0.25">
      <c r="B298" s="91" t="str" cm="1">
        <f t="array" aca="1" ref="B298" ca="1">IF(ISNUMBER(B297),IF(AND(B297&lt;INDIRECT($B$1&amp;"!$C$7"),H297&gt;0), B297+0.5,""),"")</f>
        <v/>
      </c>
      <c r="C298" s="91" t="str">
        <f t="shared" ca="1" si="9"/>
        <v/>
      </c>
      <c r="D298" s="91" t="str" cm="1">
        <f t="array" aca="1" ref="D298" ca="1">IF(AND(B298&lt;INDIRECT($B$1&amp;"!$C$7"),ISNUMBER(B298)),INDIRECT($B$1&amp;"!$C$16")*ERFC(0.5*C298*SQRT(INDIRECT($B$1&amp;"!$F$10")/(INDIRECT($B$1&amp;"!$F$9")*INDIRECT($B$1&amp;"!$C$20")*B298))),"")</f>
        <v/>
      </c>
      <c r="E298" s="91" t="e" cm="1">
        <f t="array" aca="1" ref="E298" ca="1">(INDIRECT($B$1&amp;"!$F$15") -D298)/C298</f>
        <v>#VALUE!</v>
      </c>
      <c r="F298" s="91" t="str" cm="1">
        <f t="array" aca="1" ref="F298" ca="1">IF(ISNUMBER(E298),E298*INDIRECT($B$1&amp;"!$F$9")/$G$3,"")</f>
        <v/>
      </c>
      <c r="G298" s="91" t="str">
        <f t="shared" ca="1" si="10"/>
        <v/>
      </c>
      <c r="H298" s="91" t="str" cm="1">
        <f t="array" aca="1" ref="H298" ca="1">IF(B298&lt;INDIRECT($B$1&amp;"!$C$7"),H297-G298,"")</f>
        <v/>
      </c>
      <c r="I298" s="87"/>
      <c r="J298" s="87"/>
      <c r="R298" s="87"/>
      <c r="S298" s="87"/>
      <c r="U298" s="87"/>
      <c r="V298" s="87"/>
    </row>
    <row r="299" spans="2:22" x14ac:dyDescent="0.25">
      <c r="B299" s="91" t="str" cm="1">
        <f t="array" aca="1" ref="B299" ca="1">IF(ISNUMBER(B298),IF(AND(B298&lt;INDIRECT($B$1&amp;"!$C$7"),H298&gt;0), B298+0.5,""),"")</f>
        <v/>
      </c>
      <c r="C299" s="91" t="str">
        <f t="shared" ca="1" si="9"/>
        <v/>
      </c>
      <c r="D299" s="91" t="str" cm="1">
        <f t="array" aca="1" ref="D299" ca="1">IF(AND(B299&lt;INDIRECT($B$1&amp;"!$C$7"),ISNUMBER(B299)),INDIRECT($B$1&amp;"!$C$16")*ERFC(0.5*C299*SQRT(INDIRECT($B$1&amp;"!$F$10")/(INDIRECT($B$1&amp;"!$F$9")*INDIRECT($B$1&amp;"!$C$20")*B299))),"")</f>
        <v/>
      </c>
      <c r="E299" s="91" t="e" cm="1">
        <f t="array" aca="1" ref="E299" ca="1">(INDIRECT($B$1&amp;"!$F$15") -D299)/C299</f>
        <v>#VALUE!</v>
      </c>
      <c r="F299" s="91" t="str" cm="1">
        <f t="array" aca="1" ref="F299" ca="1">IF(ISNUMBER(E299),E299*INDIRECT($B$1&amp;"!$F$9")/$G$3,"")</f>
        <v/>
      </c>
      <c r="G299" s="91" t="str">
        <f t="shared" ca="1" si="10"/>
        <v/>
      </c>
      <c r="H299" s="91" t="str" cm="1">
        <f t="array" aca="1" ref="H299" ca="1">IF(B299&lt;INDIRECT($B$1&amp;"!$C$7"),H298-G299,"")</f>
        <v/>
      </c>
      <c r="I299" s="87"/>
      <c r="J299" s="87"/>
      <c r="R299" s="87"/>
      <c r="S299" s="87"/>
      <c r="U299" s="87"/>
      <c r="V299" s="87"/>
    </row>
    <row r="300" spans="2:22" x14ac:dyDescent="0.25">
      <c r="B300" s="91" t="str" cm="1">
        <f t="array" aca="1" ref="B300" ca="1">IF(ISNUMBER(B299),IF(AND(B299&lt;INDIRECT($B$1&amp;"!$C$7"),H299&gt;0), B299+0.5,""),"")</f>
        <v/>
      </c>
      <c r="C300" s="91" t="str">
        <f t="shared" ca="1" si="9"/>
        <v/>
      </c>
      <c r="D300" s="91" t="str" cm="1">
        <f t="array" aca="1" ref="D300" ca="1">IF(AND(B300&lt;INDIRECT($B$1&amp;"!$C$7"),ISNUMBER(B300)),INDIRECT($B$1&amp;"!$C$16")*ERFC(0.5*C300*SQRT(INDIRECT($B$1&amp;"!$F$10")/(INDIRECT($B$1&amp;"!$F$9")*INDIRECT($B$1&amp;"!$C$20")*B300))),"")</f>
        <v/>
      </c>
      <c r="E300" s="91" t="e" cm="1">
        <f t="array" aca="1" ref="E300" ca="1">(INDIRECT($B$1&amp;"!$F$15") -D300)/C300</f>
        <v>#VALUE!</v>
      </c>
      <c r="F300" s="91" t="str" cm="1">
        <f t="array" aca="1" ref="F300" ca="1">IF(ISNUMBER(E300),E300*INDIRECT($B$1&amp;"!$F$9")/$G$3,"")</f>
        <v/>
      </c>
      <c r="G300" s="91" t="str">
        <f t="shared" ca="1" si="10"/>
        <v/>
      </c>
      <c r="H300" s="91" t="str" cm="1">
        <f t="array" aca="1" ref="H300" ca="1">IF(B300&lt;INDIRECT($B$1&amp;"!$C$7"),H299-G300,"")</f>
        <v/>
      </c>
      <c r="I300" s="87"/>
      <c r="J300" s="87"/>
      <c r="R300" s="87"/>
      <c r="S300" s="87"/>
      <c r="U300" s="87"/>
      <c r="V300" s="87"/>
    </row>
    <row r="301" spans="2:22" x14ac:dyDescent="0.25">
      <c r="B301" s="91" t="str" cm="1">
        <f t="array" aca="1" ref="B301" ca="1">IF(ISNUMBER(B300),IF(AND(B300&lt;INDIRECT($B$1&amp;"!$C$7"),H300&gt;0), B300+0.5,""),"")</f>
        <v/>
      </c>
      <c r="C301" s="91" t="str">
        <f t="shared" ca="1" si="9"/>
        <v/>
      </c>
      <c r="D301" s="91" t="str" cm="1">
        <f t="array" aca="1" ref="D301" ca="1">IF(AND(B301&lt;INDIRECT($B$1&amp;"!$C$7"),ISNUMBER(B301)),INDIRECT($B$1&amp;"!$C$16")*ERFC(0.5*C301*SQRT(INDIRECT($B$1&amp;"!$F$10")/(INDIRECT($B$1&amp;"!$F$9")*INDIRECT($B$1&amp;"!$C$20")*B301))),"")</f>
        <v/>
      </c>
      <c r="E301" s="91" t="e" cm="1">
        <f t="array" aca="1" ref="E301" ca="1">(INDIRECT($B$1&amp;"!$F$15") -D301)/C301</f>
        <v>#VALUE!</v>
      </c>
      <c r="F301" s="91" t="str" cm="1">
        <f t="array" aca="1" ref="F301" ca="1">IF(ISNUMBER(E301),E301*INDIRECT($B$1&amp;"!$F$9")/$G$3,"")</f>
        <v/>
      </c>
      <c r="G301" s="91" t="str">
        <f t="shared" ca="1" si="10"/>
        <v/>
      </c>
      <c r="H301" s="91" t="str" cm="1">
        <f t="array" aca="1" ref="H301" ca="1">IF(B301&lt;INDIRECT($B$1&amp;"!$C$7"),H300-G301,"")</f>
        <v/>
      </c>
      <c r="I301" s="87"/>
      <c r="J301" s="87"/>
      <c r="R301" s="87"/>
      <c r="S301" s="87"/>
      <c r="U301" s="87"/>
      <c r="V301" s="87"/>
    </row>
    <row r="302" spans="2:22" x14ac:dyDescent="0.25">
      <c r="B302" s="91" t="str" cm="1">
        <f t="array" aca="1" ref="B302" ca="1">IF(ISNUMBER(B301),IF(AND(B301&lt;INDIRECT($B$1&amp;"!$C$7"),H301&gt;0), B301+0.5,""),"")</f>
        <v/>
      </c>
      <c r="C302" s="91" t="str">
        <f t="shared" ca="1" si="9"/>
        <v/>
      </c>
      <c r="D302" s="91" t="str" cm="1">
        <f t="array" aca="1" ref="D302" ca="1">IF(AND(B302&lt;INDIRECT($B$1&amp;"!$C$7"),ISNUMBER(B302)),INDIRECT($B$1&amp;"!$C$16")*ERFC(0.5*C302*SQRT(INDIRECT($B$1&amp;"!$F$10")/(INDIRECT($B$1&amp;"!$F$9")*INDIRECT($B$1&amp;"!$C$20")*B302))),"")</f>
        <v/>
      </c>
      <c r="E302" s="91" t="e" cm="1">
        <f t="array" aca="1" ref="E302" ca="1">(INDIRECT($B$1&amp;"!$F$15") -D302)/C302</f>
        <v>#VALUE!</v>
      </c>
      <c r="F302" s="91" t="str" cm="1">
        <f t="array" aca="1" ref="F302" ca="1">IF(ISNUMBER(E302),E302*INDIRECT($B$1&amp;"!$F$9")/$G$3,"")</f>
        <v/>
      </c>
      <c r="G302" s="91" t="str">
        <f t="shared" ca="1" si="10"/>
        <v/>
      </c>
      <c r="H302" s="91" t="str" cm="1">
        <f t="array" aca="1" ref="H302" ca="1">IF(B302&lt;INDIRECT($B$1&amp;"!$C$7"),H301-G302,"")</f>
        <v/>
      </c>
      <c r="I302" s="87"/>
      <c r="J302" s="87"/>
      <c r="R302" s="87"/>
      <c r="S302" s="87"/>
      <c r="U302" s="87"/>
      <c r="V302" s="87"/>
    </row>
    <row r="303" spans="2:22" x14ac:dyDescent="0.25">
      <c r="B303" s="91" t="str" cm="1">
        <f t="array" aca="1" ref="B303" ca="1">IF(ISNUMBER(B302),IF(AND(B302&lt;INDIRECT($B$1&amp;"!$C$7"),H302&gt;0), B302+0.5,""),"")</f>
        <v/>
      </c>
      <c r="C303" s="91" t="str">
        <f t="shared" ca="1" si="9"/>
        <v/>
      </c>
      <c r="D303" s="91" t="str" cm="1">
        <f t="array" aca="1" ref="D303" ca="1">IF(AND(B303&lt;INDIRECT($B$1&amp;"!$C$7"),ISNUMBER(B303)),INDIRECT($B$1&amp;"!$C$16")*ERFC(0.5*C303*SQRT(INDIRECT($B$1&amp;"!$F$10")/(INDIRECT($B$1&amp;"!$F$9")*INDIRECT($B$1&amp;"!$C$20")*B303))),"")</f>
        <v/>
      </c>
      <c r="E303" s="91" t="e" cm="1">
        <f t="array" aca="1" ref="E303" ca="1">(INDIRECT($B$1&amp;"!$F$15") -D303)/C303</f>
        <v>#VALUE!</v>
      </c>
      <c r="F303" s="91" t="str" cm="1">
        <f t="array" aca="1" ref="F303" ca="1">IF(ISNUMBER(E303),E303*INDIRECT($B$1&amp;"!$F$9")/$G$3,"")</f>
        <v/>
      </c>
      <c r="G303" s="91" t="str">
        <f t="shared" ca="1" si="10"/>
        <v/>
      </c>
      <c r="H303" s="91" t="str" cm="1">
        <f t="array" aca="1" ref="H303" ca="1">IF(B303&lt;INDIRECT($B$1&amp;"!$C$7"),H302-G303,"")</f>
        <v/>
      </c>
      <c r="I303" s="87"/>
      <c r="J303" s="87"/>
      <c r="R303" s="87"/>
      <c r="S303" s="87"/>
      <c r="U303" s="87"/>
      <c r="V303" s="87"/>
    </row>
    <row r="304" spans="2:22" x14ac:dyDescent="0.25">
      <c r="B304" s="91" t="str" cm="1">
        <f t="array" aca="1" ref="B304" ca="1">IF(ISNUMBER(B303),IF(AND(B303&lt;INDIRECT($B$1&amp;"!$C$7"),H303&gt;0), B303+0.5,""),"")</f>
        <v/>
      </c>
      <c r="C304" s="91" t="str">
        <f t="shared" ca="1" si="9"/>
        <v/>
      </c>
      <c r="D304" s="91" t="str" cm="1">
        <f t="array" aca="1" ref="D304" ca="1">IF(AND(B304&lt;INDIRECT($B$1&amp;"!$C$7"),ISNUMBER(B304)),INDIRECT($B$1&amp;"!$C$16")*ERFC(0.5*C304*SQRT(INDIRECT($B$1&amp;"!$F$10")/(INDIRECT($B$1&amp;"!$F$9")*INDIRECT($B$1&amp;"!$C$20")*B304))),"")</f>
        <v/>
      </c>
      <c r="E304" s="91" t="e" cm="1">
        <f t="array" aca="1" ref="E304" ca="1">(INDIRECT($B$1&amp;"!$F$15") -D304)/C304</f>
        <v>#VALUE!</v>
      </c>
      <c r="F304" s="91" t="str" cm="1">
        <f t="array" aca="1" ref="F304" ca="1">IF(ISNUMBER(E304),E304*INDIRECT($B$1&amp;"!$F$9")/$G$3,"")</f>
        <v/>
      </c>
      <c r="G304" s="91" t="str">
        <f t="shared" ca="1" si="10"/>
        <v/>
      </c>
      <c r="H304" s="91" t="str" cm="1">
        <f t="array" aca="1" ref="H304" ca="1">IF(B304&lt;INDIRECT($B$1&amp;"!$C$7"),H303-G304,"")</f>
        <v/>
      </c>
      <c r="I304" s="87"/>
      <c r="J304" s="87"/>
      <c r="R304" s="87"/>
      <c r="S304" s="87"/>
      <c r="U304" s="87"/>
      <c r="V304" s="87"/>
    </row>
    <row r="305" spans="2:22" x14ac:dyDescent="0.25">
      <c r="B305" s="91" t="str" cm="1">
        <f t="array" aca="1" ref="B305" ca="1">IF(ISNUMBER(B304),IF(AND(B304&lt;INDIRECT($B$1&amp;"!$C$7"),H304&gt;0), B304+0.5,""),"")</f>
        <v/>
      </c>
      <c r="C305" s="91" t="str">
        <f t="shared" ref="C305:C368" ca="1" si="11">IF(ISNUMBER(B305),H304,"")</f>
        <v/>
      </c>
      <c r="D305" s="91" t="str" cm="1">
        <f t="array" aca="1" ref="D305" ca="1">IF(AND(B305&lt;INDIRECT($B$1&amp;"!$C$7"),ISNUMBER(B305)),INDIRECT($B$1&amp;"!$C$16")*ERFC(0.5*C305*SQRT(INDIRECT($B$1&amp;"!$F$10")/(INDIRECT($B$1&amp;"!$F$9")*INDIRECT($B$1&amp;"!$C$20")*B305))),"")</f>
        <v/>
      </c>
      <c r="E305" s="91" t="e" cm="1">
        <f t="array" aca="1" ref="E305" ca="1">(INDIRECT($B$1&amp;"!$F$15") -D305)/C305</f>
        <v>#VALUE!</v>
      </c>
      <c r="F305" s="91" t="str" cm="1">
        <f t="array" aca="1" ref="F305" ca="1">IF(ISNUMBER(E305),E305*INDIRECT($B$1&amp;"!$F$9")/$G$3,"")</f>
        <v/>
      </c>
      <c r="G305" s="91" t="str">
        <f t="shared" ref="G305:G368" ca="1" si="12">IF(ISNUMBER(F305),F305*ABS(B304-B305)/$I$3,"")</f>
        <v/>
      </c>
      <c r="H305" s="91" t="str" cm="1">
        <f t="array" aca="1" ref="H305" ca="1">IF(B305&lt;INDIRECT($B$1&amp;"!$C$7"),H304-G305,"")</f>
        <v/>
      </c>
      <c r="I305" s="87"/>
      <c r="J305" s="87"/>
      <c r="R305" s="87"/>
      <c r="S305" s="87"/>
      <c r="U305" s="87"/>
      <c r="V305" s="87"/>
    </row>
    <row r="306" spans="2:22" x14ac:dyDescent="0.25">
      <c r="B306" s="91" t="str" cm="1">
        <f t="array" aca="1" ref="B306" ca="1">IF(ISNUMBER(B305),IF(AND(B305&lt;INDIRECT($B$1&amp;"!$C$7"),H305&gt;0), B305+0.5,""),"")</f>
        <v/>
      </c>
      <c r="C306" s="91" t="str">
        <f t="shared" ca="1" si="11"/>
        <v/>
      </c>
      <c r="D306" s="91" t="str" cm="1">
        <f t="array" aca="1" ref="D306" ca="1">IF(AND(B306&lt;INDIRECT($B$1&amp;"!$C$7"),ISNUMBER(B306)),INDIRECT($B$1&amp;"!$C$16")*ERFC(0.5*C306*SQRT(INDIRECT($B$1&amp;"!$F$10")/(INDIRECT($B$1&amp;"!$F$9")*INDIRECT($B$1&amp;"!$C$20")*B306))),"")</f>
        <v/>
      </c>
      <c r="E306" s="91" t="e" cm="1">
        <f t="array" aca="1" ref="E306" ca="1">(INDIRECT($B$1&amp;"!$F$15") -D306)/C306</f>
        <v>#VALUE!</v>
      </c>
      <c r="F306" s="91" t="str" cm="1">
        <f t="array" aca="1" ref="F306" ca="1">IF(ISNUMBER(E306),E306*INDIRECT($B$1&amp;"!$F$9")/$G$3,"")</f>
        <v/>
      </c>
      <c r="G306" s="91" t="str">
        <f t="shared" ca="1" si="12"/>
        <v/>
      </c>
      <c r="H306" s="91" t="str" cm="1">
        <f t="array" aca="1" ref="H306" ca="1">IF(B306&lt;INDIRECT($B$1&amp;"!$C$7"),H305-G306,"")</f>
        <v/>
      </c>
      <c r="I306" s="87"/>
      <c r="J306" s="87"/>
      <c r="R306" s="87"/>
      <c r="S306" s="87"/>
      <c r="U306" s="87"/>
      <c r="V306" s="87"/>
    </row>
    <row r="307" spans="2:22" x14ac:dyDescent="0.25">
      <c r="B307" s="91" t="str" cm="1">
        <f t="array" aca="1" ref="B307" ca="1">IF(ISNUMBER(B306),IF(AND(B306&lt;INDIRECT($B$1&amp;"!$C$7"),H306&gt;0), B306+0.5,""),"")</f>
        <v/>
      </c>
      <c r="C307" s="91" t="str">
        <f t="shared" ca="1" si="11"/>
        <v/>
      </c>
      <c r="D307" s="91" t="str" cm="1">
        <f t="array" aca="1" ref="D307" ca="1">IF(AND(B307&lt;INDIRECT($B$1&amp;"!$C$7"),ISNUMBER(B307)),INDIRECT($B$1&amp;"!$C$16")*ERFC(0.5*C307*SQRT(INDIRECT($B$1&amp;"!$F$10")/(INDIRECT($B$1&amp;"!$F$9")*INDIRECT($B$1&amp;"!$C$20")*B307))),"")</f>
        <v/>
      </c>
      <c r="E307" s="91" t="e" cm="1">
        <f t="array" aca="1" ref="E307" ca="1">(INDIRECT($B$1&amp;"!$F$15") -D307)/C307</f>
        <v>#VALUE!</v>
      </c>
      <c r="F307" s="91" t="str" cm="1">
        <f t="array" aca="1" ref="F307" ca="1">IF(ISNUMBER(E307),E307*INDIRECT($B$1&amp;"!$F$9")/$G$3,"")</f>
        <v/>
      </c>
      <c r="G307" s="91" t="str">
        <f t="shared" ca="1" si="12"/>
        <v/>
      </c>
      <c r="H307" s="91" t="str" cm="1">
        <f t="array" aca="1" ref="H307" ca="1">IF(B307&lt;INDIRECT($B$1&amp;"!$C$7"),H306-G307,"")</f>
        <v/>
      </c>
      <c r="I307" s="87"/>
      <c r="J307" s="87"/>
      <c r="R307" s="87"/>
      <c r="S307" s="87"/>
      <c r="U307" s="87"/>
      <c r="V307" s="87"/>
    </row>
    <row r="308" spans="2:22" x14ac:dyDescent="0.25">
      <c r="B308" s="91" t="str" cm="1">
        <f t="array" aca="1" ref="B308" ca="1">IF(ISNUMBER(B307),IF(AND(B307&lt;INDIRECT($B$1&amp;"!$C$7"),H307&gt;0), B307+0.5,""),"")</f>
        <v/>
      </c>
      <c r="C308" s="91" t="str">
        <f t="shared" ca="1" si="11"/>
        <v/>
      </c>
      <c r="D308" s="91" t="str" cm="1">
        <f t="array" aca="1" ref="D308" ca="1">IF(AND(B308&lt;INDIRECT($B$1&amp;"!$C$7"),ISNUMBER(B308)),INDIRECT($B$1&amp;"!$C$16")*ERFC(0.5*C308*SQRT(INDIRECT($B$1&amp;"!$F$10")/(INDIRECT($B$1&amp;"!$F$9")*INDIRECT($B$1&amp;"!$C$20")*B308))),"")</f>
        <v/>
      </c>
      <c r="E308" s="91" t="e" cm="1">
        <f t="array" aca="1" ref="E308" ca="1">(INDIRECT($B$1&amp;"!$F$15") -D308)/C308</f>
        <v>#VALUE!</v>
      </c>
      <c r="F308" s="91" t="str" cm="1">
        <f t="array" aca="1" ref="F308" ca="1">IF(ISNUMBER(E308),E308*INDIRECT($B$1&amp;"!$F$9")/$G$3,"")</f>
        <v/>
      </c>
      <c r="G308" s="91" t="str">
        <f t="shared" ca="1" si="12"/>
        <v/>
      </c>
      <c r="H308" s="91" t="str" cm="1">
        <f t="array" aca="1" ref="H308" ca="1">IF(B308&lt;INDIRECT($B$1&amp;"!$C$7"),H307-G308,"")</f>
        <v/>
      </c>
      <c r="I308" s="87"/>
      <c r="J308" s="87"/>
      <c r="R308" s="87"/>
      <c r="S308" s="87"/>
      <c r="U308" s="87"/>
      <c r="V308" s="87"/>
    </row>
    <row r="309" spans="2:22" x14ac:dyDescent="0.25">
      <c r="B309" s="91" t="str" cm="1">
        <f t="array" aca="1" ref="B309" ca="1">IF(ISNUMBER(B308),IF(AND(B308&lt;INDIRECT($B$1&amp;"!$C$7"),H308&gt;0), B308+0.5,""),"")</f>
        <v/>
      </c>
      <c r="C309" s="91" t="str">
        <f t="shared" ca="1" si="11"/>
        <v/>
      </c>
      <c r="D309" s="91" t="str" cm="1">
        <f t="array" aca="1" ref="D309" ca="1">IF(AND(B309&lt;INDIRECT($B$1&amp;"!$C$7"),ISNUMBER(B309)),INDIRECT($B$1&amp;"!$C$16")*ERFC(0.5*C309*SQRT(INDIRECT($B$1&amp;"!$F$10")/(INDIRECT($B$1&amp;"!$F$9")*INDIRECT($B$1&amp;"!$C$20")*B309))),"")</f>
        <v/>
      </c>
      <c r="E309" s="91" t="e" cm="1">
        <f t="array" aca="1" ref="E309" ca="1">(INDIRECT($B$1&amp;"!$F$15") -D309)/C309</f>
        <v>#VALUE!</v>
      </c>
      <c r="F309" s="91" t="str" cm="1">
        <f t="array" aca="1" ref="F309" ca="1">IF(ISNUMBER(E309),E309*INDIRECT($B$1&amp;"!$F$9")/$G$3,"")</f>
        <v/>
      </c>
      <c r="G309" s="91" t="str">
        <f t="shared" ca="1" si="12"/>
        <v/>
      </c>
      <c r="H309" s="91" t="str" cm="1">
        <f t="array" aca="1" ref="H309" ca="1">IF(B309&lt;INDIRECT($B$1&amp;"!$C$7"),H308-G309,"")</f>
        <v/>
      </c>
      <c r="I309" s="87"/>
      <c r="J309" s="87"/>
      <c r="R309" s="87"/>
      <c r="S309" s="87"/>
      <c r="U309" s="87"/>
      <c r="V309" s="87"/>
    </row>
    <row r="310" spans="2:22" x14ac:dyDescent="0.25">
      <c r="B310" s="91" t="str" cm="1">
        <f t="array" aca="1" ref="B310" ca="1">IF(ISNUMBER(B309),IF(AND(B309&lt;INDIRECT($B$1&amp;"!$C$7"),H309&gt;0), B309+0.5,""),"")</f>
        <v/>
      </c>
      <c r="C310" s="91" t="str">
        <f t="shared" ca="1" si="11"/>
        <v/>
      </c>
      <c r="D310" s="91" t="str" cm="1">
        <f t="array" aca="1" ref="D310" ca="1">IF(AND(B310&lt;INDIRECT($B$1&amp;"!$C$7"),ISNUMBER(B310)),INDIRECT($B$1&amp;"!$C$16")*ERFC(0.5*C310*SQRT(INDIRECT($B$1&amp;"!$F$10")/(INDIRECT($B$1&amp;"!$F$9")*INDIRECT($B$1&amp;"!$C$20")*B310))),"")</f>
        <v/>
      </c>
      <c r="E310" s="91" t="e" cm="1">
        <f t="array" aca="1" ref="E310" ca="1">(INDIRECT($B$1&amp;"!$F$15") -D310)/C310</f>
        <v>#VALUE!</v>
      </c>
      <c r="F310" s="91" t="str" cm="1">
        <f t="array" aca="1" ref="F310" ca="1">IF(ISNUMBER(E310),E310*INDIRECT($B$1&amp;"!$F$9")/$G$3,"")</f>
        <v/>
      </c>
      <c r="G310" s="91" t="str">
        <f t="shared" ca="1" si="12"/>
        <v/>
      </c>
      <c r="H310" s="91" t="str" cm="1">
        <f t="array" aca="1" ref="H310" ca="1">IF(B310&lt;INDIRECT($B$1&amp;"!$C$7"),H309-G310,"")</f>
        <v/>
      </c>
      <c r="I310" s="87"/>
      <c r="J310" s="87"/>
      <c r="R310" s="87"/>
      <c r="S310" s="87"/>
      <c r="U310" s="87"/>
      <c r="V310" s="87"/>
    </row>
    <row r="311" spans="2:22" x14ac:dyDescent="0.25">
      <c r="B311" s="91" t="str" cm="1">
        <f t="array" aca="1" ref="B311" ca="1">IF(ISNUMBER(B310),IF(AND(B310&lt;INDIRECT($B$1&amp;"!$C$7"),H310&gt;0), B310+0.5,""),"")</f>
        <v/>
      </c>
      <c r="C311" s="91" t="str">
        <f t="shared" ca="1" si="11"/>
        <v/>
      </c>
      <c r="D311" s="91" t="str" cm="1">
        <f t="array" aca="1" ref="D311" ca="1">IF(AND(B311&lt;INDIRECT($B$1&amp;"!$C$7"),ISNUMBER(B311)),INDIRECT($B$1&amp;"!$C$16")*ERFC(0.5*C311*SQRT(INDIRECT($B$1&amp;"!$F$10")/(INDIRECT($B$1&amp;"!$F$9")*INDIRECT($B$1&amp;"!$C$20")*B311))),"")</f>
        <v/>
      </c>
      <c r="E311" s="91" t="e" cm="1">
        <f t="array" aca="1" ref="E311" ca="1">(INDIRECT($B$1&amp;"!$F$15") -D311)/C311</f>
        <v>#VALUE!</v>
      </c>
      <c r="F311" s="91" t="str" cm="1">
        <f t="array" aca="1" ref="F311" ca="1">IF(ISNUMBER(E311),E311*INDIRECT($B$1&amp;"!$F$9")/$G$3,"")</f>
        <v/>
      </c>
      <c r="G311" s="91" t="str">
        <f t="shared" ca="1" si="12"/>
        <v/>
      </c>
      <c r="H311" s="91" t="str" cm="1">
        <f t="array" aca="1" ref="H311" ca="1">IF(B311&lt;INDIRECT($B$1&amp;"!$C$7"),H310-G311,"")</f>
        <v/>
      </c>
      <c r="I311" s="87"/>
      <c r="J311" s="87"/>
      <c r="R311" s="87"/>
      <c r="S311" s="87"/>
      <c r="U311" s="87"/>
      <c r="V311" s="87"/>
    </row>
    <row r="312" spans="2:22" x14ac:dyDescent="0.25">
      <c r="B312" s="91" t="str" cm="1">
        <f t="array" aca="1" ref="B312" ca="1">IF(ISNUMBER(B311),IF(AND(B311&lt;INDIRECT($B$1&amp;"!$C$7"),H311&gt;0), B311+0.5,""),"")</f>
        <v/>
      </c>
      <c r="C312" s="91" t="str">
        <f t="shared" ca="1" si="11"/>
        <v/>
      </c>
      <c r="D312" s="91" t="str" cm="1">
        <f t="array" aca="1" ref="D312" ca="1">IF(AND(B312&lt;INDIRECT($B$1&amp;"!$C$7"),ISNUMBER(B312)),INDIRECT($B$1&amp;"!$C$16")*ERFC(0.5*C312*SQRT(INDIRECT($B$1&amp;"!$F$10")/(INDIRECT($B$1&amp;"!$F$9")*INDIRECT($B$1&amp;"!$C$20")*B312))),"")</f>
        <v/>
      </c>
      <c r="E312" s="91" t="e" cm="1">
        <f t="array" aca="1" ref="E312" ca="1">(INDIRECT($B$1&amp;"!$F$15") -D312)/C312</f>
        <v>#VALUE!</v>
      </c>
      <c r="F312" s="91" t="str" cm="1">
        <f t="array" aca="1" ref="F312" ca="1">IF(ISNUMBER(E312),E312*INDIRECT($B$1&amp;"!$F$9")/$G$3,"")</f>
        <v/>
      </c>
      <c r="G312" s="91" t="str">
        <f t="shared" ca="1" si="12"/>
        <v/>
      </c>
      <c r="H312" s="91" t="str" cm="1">
        <f t="array" aca="1" ref="H312" ca="1">IF(B312&lt;INDIRECT($B$1&amp;"!$C$7"),H311-G312,"")</f>
        <v/>
      </c>
      <c r="I312" s="87"/>
      <c r="J312" s="87"/>
      <c r="R312" s="87"/>
      <c r="S312" s="87"/>
      <c r="U312" s="87"/>
      <c r="V312" s="87"/>
    </row>
    <row r="313" spans="2:22" x14ac:dyDescent="0.25">
      <c r="B313" s="91" t="str" cm="1">
        <f t="array" aca="1" ref="B313" ca="1">IF(ISNUMBER(B312),IF(AND(B312&lt;INDIRECT($B$1&amp;"!$C$7"),H312&gt;0), B312+0.5,""),"")</f>
        <v/>
      </c>
      <c r="C313" s="91" t="str">
        <f t="shared" ca="1" si="11"/>
        <v/>
      </c>
      <c r="D313" s="91" t="str" cm="1">
        <f t="array" aca="1" ref="D313" ca="1">IF(AND(B313&lt;INDIRECT($B$1&amp;"!$C$7"),ISNUMBER(B313)),INDIRECT($B$1&amp;"!$C$16")*ERFC(0.5*C313*SQRT(INDIRECT($B$1&amp;"!$F$10")/(INDIRECT($B$1&amp;"!$F$9")*INDIRECT($B$1&amp;"!$C$20")*B313))),"")</f>
        <v/>
      </c>
      <c r="E313" s="91" t="e" cm="1">
        <f t="array" aca="1" ref="E313" ca="1">(INDIRECT($B$1&amp;"!$F$15") -D313)/C313</f>
        <v>#VALUE!</v>
      </c>
      <c r="F313" s="91" t="str" cm="1">
        <f t="array" aca="1" ref="F313" ca="1">IF(ISNUMBER(E313),E313*INDIRECT($B$1&amp;"!$F$9")/$G$3,"")</f>
        <v/>
      </c>
      <c r="G313" s="91" t="str">
        <f t="shared" ca="1" si="12"/>
        <v/>
      </c>
      <c r="H313" s="91" t="str" cm="1">
        <f t="array" aca="1" ref="H313" ca="1">IF(B313&lt;INDIRECT($B$1&amp;"!$C$7"),H312-G313,"")</f>
        <v/>
      </c>
      <c r="I313" s="87"/>
      <c r="J313" s="87"/>
      <c r="R313" s="87"/>
      <c r="S313" s="87"/>
      <c r="U313" s="87"/>
      <c r="V313" s="87"/>
    </row>
    <row r="314" spans="2:22" x14ac:dyDescent="0.25">
      <c r="B314" s="91" t="str" cm="1">
        <f t="array" aca="1" ref="B314" ca="1">IF(ISNUMBER(B313),IF(AND(B313&lt;INDIRECT($B$1&amp;"!$C$7"),H313&gt;0), B313+0.5,""),"")</f>
        <v/>
      </c>
      <c r="C314" s="91" t="str">
        <f t="shared" ca="1" si="11"/>
        <v/>
      </c>
      <c r="D314" s="91" t="str" cm="1">
        <f t="array" aca="1" ref="D314" ca="1">IF(AND(B314&lt;INDIRECT($B$1&amp;"!$C$7"),ISNUMBER(B314)),INDIRECT($B$1&amp;"!$C$16")*ERFC(0.5*C314*SQRT(INDIRECT($B$1&amp;"!$F$10")/(INDIRECT($B$1&amp;"!$F$9")*INDIRECT($B$1&amp;"!$C$20")*B314))),"")</f>
        <v/>
      </c>
      <c r="E314" s="91" t="e" cm="1">
        <f t="array" aca="1" ref="E314" ca="1">(INDIRECT($B$1&amp;"!$F$15") -D314)/C314</f>
        <v>#VALUE!</v>
      </c>
      <c r="F314" s="91" t="str" cm="1">
        <f t="array" aca="1" ref="F314" ca="1">IF(ISNUMBER(E314),E314*INDIRECT($B$1&amp;"!$F$9")/$G$3,"")</f>
        <v/>
      </c>
      <c r="G314" s="91" t="str">
        <f t="shared" ca="1" si="12"/>
        <v/>
      </c>
      <c r="H314" s="91" t="str" cm="1">
        <f t="array" aca="1" ref="H314" ca="1">IF(B314&lt;INDIRECT($B$1&amp;"!$C$7"),H313-G314,"")</f>
        <v/>
      </c>
      <c r="I314" s="87"/>
      <c r="J314" s="87"/>
      <c r="R314" s="87"/>
      <c r="S314" s="87"/>
      <c r="U314" s="87"/>
      <c r="V314" s="87"/>
    </row>
    <row r="315" spans="2:22" x14ac:dyDescent="0.25">
      <c r="B315" s="91" t="str" cm="1">
        <f t="array" aca="1" ref="B315" ca="1">IF(ISNUMBER(B314),IF(AND(B314&lt;INDIRECT($B$1&amp;"!$C$7"),H314&gt;0), B314+0.5,""),"")</f>
        <v/>
      </c>
      <c r="C315" s="91" t="str">
        <f t="shared" ca="1" si="11"/>
        <v/>
      </c>
      <c r="D315" s="91" t="str" cm="1">
        <f t="array" aca="1" ref="D315" ca="1">IF(AND(B315&lt;INDIRECT($B$1&amp;"!$C$7"),ISNUMBER(B315)),INDIRECT($B$1&amp;"!$C$16")*ERFC(0.5*C315*SQRT(INDIRECT($B$1&amp;"!$F$10")/(INDIRECT($B$1&amp;"!$F$9")*INDIRECT($B$1&amp;"!$C$20")*B315))),"")</f>
        <v/>
      </c>
      <c r="E315" s="91" t="e" cm="1">
        <f t="array" aca="1" ref="E315" ca="1">(INDIRECT($B$1&amp;"!$F$15") -D315)/C315</f>
        <v>#VALUE!</v>
      </c>
      <c r="F315" s="91" t="str" cm="1">
        <f t="array" aca="1" ref="F315" ca="1">IF(ISNUMBER(E315),E315*INDIRECT($B$1&amp;"!$F$9")/$G$3,"")</f>
        <v/>
      </c>
      <c r="G315" s="91" t="str">
        <f t="shared" ca="1" si="12"/>
        <v/>
      </c>
      <c r="H315" s="91" t="str" cm="1">
        <f t="array" aca="1" ref="H315" ca="1">IF(B315&lt;INDIRECT($B$1&amp;"!$C$7"),H314-G315,"")</f>
        <v/>
      </c>
      <c r="I315" s="87"/>
      <c r="J315" s="87"/>
      <c r="R315" s="87"/>
      <c r="S315" s="87"/>
      <c r="U315" s="87"/>
      <c r="V315" s="87"/>
    </row>
    <row r="316" spans="2:22" x14ac:dyDescent="0.25">
      <c r="B316" s="91" t="str" cm="1">
        <f t="array" aca="1" ref="B316" ca="1">IF(ISNUMBER(B315),IF(AND(B315&lt;INDIRECT($B$1&amp;"!$C$7"),H315&gt;0), B315+0.5,""),"")</f>
        <v/>
      </c>
      <c r="C316" s="91" t="str">
        <f t="shared" ca="1" si="11"/>
        <v/>
      </c>
      <c r="D316" s="91" t="str" cm="1">
        <f t="array" aca="1" ref="D316" ca="1">IF(AND(B316&lt;INDIRECT($B$1&amp;"!$C$7"),ISNUMBER(B316)),INDIRECT($B$1&amp;"!$C$16")*ERFC(0.5*C316*SQRT(INDIRECT($B$1&amp;"!$F$10")/(INDIRECT($B$1&amp;"!$F$9")*INDIRECT($B$1&amp;"!$C$20")*B316))),"")</f>
        <v/>
      </c>
      <c r="E316" s="91" t="e" cm="1">
        <f t="array" aca="1" ref="E316" ca="1">(INDIRECT($B$1&amp;"!$F$15") -D316)/C316</f>
        <v>#VALUE!</v>
      </c>
      <c r="F316" s="91" t="str" cm="1">
        <f t="array" aca="1" ref="F316" ca="1">IF(ISNUMBER(E316),E316*INDIRECT($B$1&amp;"!$F$9")/$G$3,"")</f>
        <v/>
      </c>
      <c r="G316" s="91" t="str">
        <f t="shared" ca="1" si="12"/>
        <v/>
      </c>
      <c r="H316" s="91" t="str" cm="1">
        <f t="array" aca="1" ref="H316" ca="1">IF(B316&lt;INDIRECT($B$1&amp;"!$C$7"),H315-G316,"")</f>
        <v/>
      </c>
      <c r="I316" s="87"/>
      <c r="J316" s="87"/>
      <c r="R316" s="87"/>
      <c r="S316" s="87"/>
      <c r="U316" s="87"/>
      <c r="V316" s="87"/>
    </row>
    <row r="317" spans="2:22" x14ac:dyDescent="0.25">
      <c r="B317" s="91" t="str" cm="1">
        <f t="array" aca="1" ref="B317" ca="1">IF(ISNUMBER(B316),IF(AND(B316&lt;INDIRECT($B$1&amp;"!$C$7"),H316&gt;0), B316+0.5,""),"")</f>
        <v/>
      </c>
      <c r="C317" s="91" t="str">
        <f t="shared" ca="1" si="11"/>
        <v/>
      </c>
      <c r="D317" s="91" t="str" cm="1">
        <f t="array" aca="1" ref="D317" ca="1">IF(AND(B317&lt;INDIRECT($B$1&amp;"!$C$7"),ISNUMBER(B317)),INDIRECT($B$1&amp;"!$C$16")*ERFC(0.5*C317*SQRT(INDIRECT($B$1&amp;"!$F$10")/(INDIRECT($B$1&amp;"!$F$9")*INDIRECT($B$1&amp;"!$C$20")*B317))),"")</f>
        <v/>
      </c>
      <c r="E317" s="91" t="e" cm="1">
        <f t="array" aca="1" ref="E317" ca="1">(INDIRECT($B$1&amp;"!$F$15") -D317)/C317</f>
        <v>#VALUE!</v>
      </c>
      <c r="F317" s="91" t="str" cm="1">
        <f t="array" aca="1" ref="F317" ca="1">IF(ISNUMBER(E317),E317*INDIRECT($B$1&amp;"!$F$9")/$G$3,"")</f>
        <v/>
      </c>
      <c r="G317" s="91" t="str">
        <f t="shared" ca="1" si="12"/>
        <v/>
      </c>
      <c r="H317" s="91" t="str" cm="1">
        <f t="array" aca="1" ref="H317" ca="1">IF(B317&lt;INDIRECT($B$1&amp;"!$C$7"),H316-G317,"")</f>
        <v/>
      </c>
      <c r="I317" s="87"/>
      <c r="J317" s="87"/>
      <c r="R317" s="87"/>
      <c r="S317" s="87"/>
      <c r="U317" s="87"/>
      <c r="V317" s="87"/>
    </row>
    <row r="318" spans="2:22" x14ac:dyDescent="0.25">
      <c r="B318" s="91" t="str" cm="1">
        <f t="array" aca="1" ref="B318" ca="1">IF(ISNUMBER(B317),IF(AND(B317&lt;INDIRECT($B$1&amp;"!$C$7"),H317&gt;0), B317+0.5,""),"")</f>
        <v/>
      </c>
      <c r="C318" s="91" t="str">
        <f t="shared" ca="1" si="11"/>
        <v/>
      </c>
      <c r="D318" s="91" t="str" cm="1">
        <f t="array" aca="1" ref="D318" ca="1">IF(AND(B318&lt;INDIRECT($B$1&amp;"!$C$7"),ISNUMBER(B318)),INDIRECT($B$1&amp;"!$C$16")*ERFC(0.5*C318*SQRT(INDIRECT($B$1&amp;"!$F$10")/(INDIRECT($B$1&amp;"!$F$9")*INDIRECT($B$1&amp;"!$C$20")*B318))),"")</f>
        <v/>
      </c>
      <c r="E318" s="91" t="e" cm="1">
        <f t="array" aca="1" ref="E318" ca="1">(INDIRECT($B$1&amp;"!$F$15") -D318)/C318</f>
        <v>#VALUE!</v>
      </c>
      <c r="F318" s="91" t="str" cm="1">
        <f t="array" aca="1" ref="F318" ca="1">IF(ISNUMBER(E318),E318*INDIRECT($B$1&amp;"!$F$9")/$G$3,"")</f>
        <v/>
      </c>
      <c r="G318" s="91" t="str">
        <f t="shared" ca="1" si="12"/>
        <v/>
      </c>
      <c r="H318" s="91" t="str" cm="1">
        <f t="array" aca="1" ref="H318" ca="1">IF(B318&lt;INDIRECT($B$1&amp;"!$C$7"),H317-G318,"")</f>
        <v/>
      </c>
      <c r="I318" s="87"/>
      <c r="J318" s="87"/>
      <c r="R318" s="87"/>
      <c r="S318" s="87"/>
      <c r="U318" s="87"/>
      <c r="V318" s="87"/>
    </row>
    <row r="319" spans="2:22" x14ac:dyDescent="0.25">
      <c r="B319" s="91" t="str" cm="1">
        <f t="array" aca="1" ref="B319" ca="1">IF(ISNUMBER(B318),IF(AND(B318&lt;INDIRECT($B$1&amp;"!$C$7"),H318&gt;0), B318+0.5,""),"")</f>
        <v/>
      </c>
      <c r="C319" s="91" t="str">
        <f t="shared" ca="1" si="11"/>
        <v/>
      </c>
      <c r="D319" s="91" t="str" cm="1">
        <f t="array" aca="1" ref="D319" ca="1">IF(AND(B319&lt;INDIRECT($B$1&amp;"!$C$7"),ISNUMBER(B319)),INDIRECT($B$1&amp;"!$C$16")*ERFC(0.5*C319*SQRT(INDIRECT($B$1&amp;"!$F$10")/(INDIRECT($B$1&amp;"!$F$9")*INDIRECT($B$1&amp;"!$C$20")*B319))),"")</f>
        <v/>
      </c>
      <c r="E319" s="91" t="e" cm="1">
        <f t="array" aca="1" ref="E319" ca="1">(INDIRECT($B$1&amp;"!$F$15") -D319)/C319</f>
        <v>#VALUE!</v>
      </c>
      <c r="F319" s="91" t="str" cm="1">
        <f t="array" aca="1" ref="F319" ca="1">IF(ISNUMBER(E319),E319*INDIRECT($B$1&amp;"!$F$9")/$G$3,"")</f>
        <v/>
      </c>
      <c r="G319" s="91" t="str">
        <f t="shared" ca="1" si="12"/>
        <v/>
      </c>
      <c r="H319" s="91" t="str" cm="1">
        <f t="array" aca="1" ref="H319" ca="1">IF(B319&lt;INDIRECT($B$1&amp;"!$C$7"),H318-G319,"")</f>
        <v/>
      </c>
      <c r="I319" s="87"/>
      <c r="J319" s="87"/>
      <c r="R319" s="87"/>
      <c r="S319" s="87"/>
      <c r="U319" s="87"/>
      <c r="V319" s="87"/>
    </row>
    <row r="320" spans="2:22" x14ac:dyDescent="0.25">
      <c r="B320" s="91" t="str" cm="1">
        <f t="array" aca="1" ref="B320" ca="1">IF(ISNUMBER(B319),IF(AND(B319&lt;INDIRECT($B$1&amp;"!$C$7"),H319&gt;0), B319+0.5,""),"")</f>
        <v/>
      </c>
      <c r="C320" s="91" t="str">
        <f t="shared" ca="1" si="11"/>
        <v/>
      </c>
      <c r="D320" s="91" t="str" cm="1">
        <f t="array" aca="1" ref="D320" ca="1">IF(AND(B320&lt;INDIRECT($B$1&amp;"!$C$7"),ISNUMBER(B320)),INDIRECT($B$1&amp;"!$C$16")*ERFC(0.5*C320*SQRT(INDIRECT($B$1&amp;"!$F$10")/(INDIRECT($B$1&amp;"!$F$9")*INDIRECT($B$1&amp;"!$C$20")*B320))),"")</f>
        <v/>
      </c>
      <c r="E320" s="91" t="e" cm="1">
        <f t="array" aca="1" ref="E320" ca="1">(INDIRECT($B$1&amp;"!$F$15") -D320)/C320</f>
        <v>#VALUE!</v>
      </c>
      <c r="F320" s="91" t="str" cm="1">
        <f t="array" aca="1" ref="F320" ca="1">IF(ISNUMBER(E320),E320*INDIRECT($B$1&amp;"!$F$9")/$G$3,"")</f>
        <v/>
      </c>
      <c r="G320" s="91" t="str">
        <f t="shared" ca="1" si="12"/>
        <v/>
      </c>
      <c r="H320" s="91" t="str" cm="1">
        <f t="array" aca="1" ref="H320" ca="1">IF(B320&lt;INDIRECT($B$1&amp;"!$C$7"),H319-G320,"")</f>
        <v/>
      </c>
      <c r="I320" s="87"/>
      <c r="J320" s="87"/>
      <c r="R320" s="87"/>
      <c r="S320" s="87"/>
      <c r="U320" s="87"/>
      <c r="V320" s="87"/>
    </row>
    <row r="321" spans="2:22" x14ac:dyDescent="0.25">
      <c r="B321" s="91" t="str" cm="1">
        <f t="array" aca="1" ref="B321" ca="1">IF(ISNUMBER(B320),IF(AND(B320&lt;INDIRECT($B$1&amp;"!$C$7"),H320&gt;0), B320+0.5,""),"")</f>
        <v/>
      </c>
      <c r="C321" s="91" t="str">
        <f t="shared" ca="1" si="11"/>
        <v/>
      </c>
      <c r="D321" s="91" t="str" cm="1">
        <f t="array" aca="1" ref="D321" ca="1">IF(AND(B321&lt;INDIRECT($B$1&amp;"!$C$7"),ISNUMBER(B321)),INDIRECT($B$1&amp;"!$C$16")*ERFC(0.5*C321*SQRT(INDIRECT($B$1&amp;"!$F$10")/(INDIRECT($B$1&amp;"!$F$9")*INDIRECT($B$1&amp;"!$C$20")*B321))),"")</f>
        <v/>
      </c>
      <c r="E321" s="91" t="e" cm="1">
        <f t="array" aca="1" ref="E321" ca="1">(INDIRECT($B$1&amp;"!$F$15") -D321)/C321</f>
        <v>#VALUE!</v>
      </c>
      <c r="F321" s="91" t="str" cm="1">
        <f t="array" aca="1" ref="F321" ca="1">IF(ISNUMBER(E321),E321*INDIRECT($B$1&amp;"!$F$9")/$G$3,"")</f>
        <v/>
      </c>
      <c r="G321" s="91" t="str">
        <f t="shared" ca="1" si="12"/>
        <v/>
      </c>
      <c r="H321" s="91" t="str" cm="1">
        <f t="array" aca="1" ref="H321" ca="1">IF(B321&lt;INDIRECT($B$1&amp;"!$C$7"),H320-G321,"")</f>
        <v/>
      </c>
      <c r="I321" s="87"/>
      <c r="J321" s="87"/>
      <c r="R321" s="87"/>
      <c r="S321" s="87"/>
      <c r="U321" s="87"/>
      <c r="V321" s="87"/>
    </row>
    <row r="322" spans="2:22" x14ac:dyDescent="0.25">
      <c r="B322" s="91" t="str" cm="1">
        <f t="array" aca="1" ref="B322" ca="1">IF(ISNUMBER(B321),IF(AND(B321&lt;INDIRECT($B$1&amp;"!$C$7"),H321&gt;0), B321+0.5,""),"")</f>
        <v/>
      </c>
      <c r="C322" s="91" t="str">
        <f t="shared" ca="1" si="11"/>
        <v/>
      </c>
      <c r="D322" s="91" t="str" cm="1">
        <f t="array" aca="1" ref="D322" ca="1">IF(AND(B322&lt;INDIRECT($B$1&amp;"!$C$7"),ISNUMBER(B322)),INDIRECT($B$1&amp;"!$C$16")*ERFC(0.5*C322*SQRT(INDIRECT($B$1&amp;"!$F$10")/(INDIRECT($B$1&amp;"!$F$9")*INDIRECT($B$1&amp;"!$C$20")*B322))),"")</f>
        <v/>
      </c>
      <c r="E322" s="91" t="e" cm="1">
        <f t="array" aca="1" ref="E322" ca="1">(INDIRECT($B$1&amp;"!$F$15") -D322)/C322</f>
        <v>#VALUE!</v>
      </c>
      <c r="F322" s="91" t="str" cm="1">
        <f t="array" aca="1" ref="F322" ca="1">IF(ISNUMBER(E322),E322*INDIRECT($B$1&amp;"!$F$9")/$G$3,"")</f>
        <v/>
      </c>
      <c r="G322" s="91" t="str">
        <f t="shared" ca="1" si="12"/>
        <v/>
      </c>
      <c r="H322" s="91" t="str" cm="1">
        <f t="array" aca="1" ref="H322" ca="1">IF(B322&lt;INDIRECT($B$1&amp;"!$C$7"),H321-G322,"")</f>
        <v/>
      </c>
      <c r="I322" s="87"/>
      <c r="J322" s="87"/>
      <c r="R322" s="87"/>
      <c r="S322" s="87"/>
      <c r="U322" s="87"/>
      <c r="V322" s="87"/>
    </row>
    <row r="323" spans="2:22" x14ac:dyDescent="0.25">
      <c r="B323" s="91" t="str" cm="1">
        <f t="array" aca="1" ref="B323" ca="1">IF(ISNUMBER(B322),IF(AND(B322&lt;INDIRECT($B$1&amp;"!$C$7"),H322&gt;0), B322+0.5,""),"")</f>
        <v/>
      </c>
      <c r="C323" s="91" t="str">
        <f t="shared" ca="1" si="11"/>
        <v/>
      </c>
      <c r="D323" s="91" t="str" cm="1">
        <f t="array" aca="1" ref="D323" ca="1">IF(AND(B323&lt;INDIRECT($B$1&amp;"!$C$7"),ISNUMBER(B323)),INDIRECT($B$1&amp;"!$C$16")*ERFC(0.5*C323*SQRT(INDIRECT($B$1&amp;"!$F$10")/(INDIRECT($B$1&amp;"!$F$9")*INDIRECT($B$1&amp;"!$C$20")*B323))),"")</f>
        <v/>
      </c>
      <c r="E323" s="91" t="e" cm="1">
        <f t="array" aca="1" ref="E323" ca="1">(INDIRECT($B$1&amp;"!$F$15") -D323)/C323</f>
        <v>#VALUE!</v>
      </c>
      <c r="F323" s="91" t="str" cm="1">
        <f t="array" aca="1" ref="F323" ca="1">IF(ISNUMBER(E323),E323*INDIRECT($B$1&amp;"!$F$9")/$G$3,"")</f>
        <v/>
      </c>
      <c r="G323" s="91" t="str">
        <f t="shared" ca="1" si="12"/>
        <v/>
      </c>
      <c r="H323" s="91" t="str" cm="1">
        <f t="array" aca="1" ref="H323" ca="1">IF(B323&lt;INDIRECT($B$1&amp;"!$C$7"),H322-G323,"")</f>
        <v/>
      </c>
      <c r="I323" s="87"/>
      <c r="J323" s="87"/>
      <c r="R323" s="87"/>
      <c r="S323" s="87"/>
      <c r="U323" s="87"/>
      <c r="V323" s="87"/>
    </row>
    <row r="324" spans="2:22" x14ac:dyDescent="0.25">
      <c r="B324" s="91" t="str" cm="1">
        <f t="array" aca="1" ref="B324" ca="1">IF(ISNUMBER(B323),IF(AND(B323&lt;INDIRECT($B$1&amp;"!$C$7"),H323&gt;0), B323+0.5,""),"")</f>
        <v/>
      </c>
      <c r="C324" s="91" t="str">
        <f t="shared" ca="1" si="11"/>
        <v/>
      </c>
      <c r="D324" s="91" t="str" cm="1">
        <f t="array" aca="1" ref="D324" ca="1">IF(AND(B324&lt;INDIRECT($B$1&amp;"!$C$7"),ISNUMBER(B324)),INDIRECT($B$1&amp;"!$C$16")*ERFC(0.5*C324*SQRT(INDIRECT($B$1&amp;"!$F$10")/(INDIRECT($B$1&amp;"!$F$9")*INDIRECT($B$1&amp;"!$C$20")*B324))),"")</f>
        <v/>
      </c>
      <c r="E324" s="91" t="e" cm="1">
        <f t="array" aca="1" ref="E324" ca="1">(INDIRECT($B$1&amp;"!$F$15") -D324)/C324</f>
        <v>#VALUE!</v>
      </c>
      <c r="F324" s="91" t="str" cm="1">
        <f t="array" aca="1" ref="F324" ca="1">IF(ISNUMBER(E324),E324*INDIRECT($B$1&amp;"!$F$9")/$G$3,"")</f>
        <v/>
      </c>
      <c r="G324" s="91" t="str">
        <f t="shared" ca="1" si="12"/>
        <v/>
      </c>
      <c r="H324" s="91" t="str" cm="1">
        <f t="array" aca="1" ref="H324" ca="1">IF(B324&lt;INDIRECT($B$1&amp;"!$C$7"),H323-G324,"")</f>
        <v/>
      </c>
      <c r="I324" s="87"/>
      <c r="J324" s="87"/>
      <c r="R324" s="87"/>
      <c r="S324" s="87"/>
      <c r="U324" s="87"/>
      <c r="V324" s="87"/>
    </row>
    <row r="325" spans="2:22" x14ac:dyDescent="0.25">
      <c r="B325" s="91" t="str" cm="1">
        <f t="array" aca="1" ref="B325" ca="1">IF(ISNUMBER(B324),IF(AND(B324&lt;INDIRECT($B$1&amp;"!$C$7"),H324&gt;0), B324+0.5,""),"")</f>
        <v/>
      </c>
      <c r="C325" s="91" t="str">
        <f t="shared" ca="1" si="11"/>
        <v/>
      </c>
      <c r="D325" s="91" t="str" cm="1">
        <f t="array" aca="1" ref="D325" ca="1">IF(AND(B325&lt;INDIRECT($B$1&amp;"!$C$7"),ISNUMBER(B325)),INDIRECT($B$1&amp;"!$C$16")*ERFC(0.5*C325*SQRT(INDIRECT($B$1&amp;"!$F$10")/(INDIRECT($B$1&amp;"!$F$9")*INDIRECT($B$1&amp;"!$C$20")*B325))),"")</f>
        <v/>
      </c>
      <c r="E325" s="91" t="e" cm="1">
        <f t="array" aca="1" ref="E325" ca="1">(INDIRECT($B$1&amp;"!$F$15") -D325)/C325</f>
        <v>#VALUE!</v>
      </c>
      <c r="F325" s="91" t="str" cm="1">
        <f t="array" aca="1" ref="F325" ca="1">IF(ISNUMBER(E325),E325*INDIRECT($B$1&amp;"!$F$9")/$G$3,"")</f>
        <v/>
      </c>
      <c r="G325" s="91" t="str">
        <f t="shared" ca="1" si="12"/>
        <v/>
      </c>
      <c r="H325" s="91" t="str" cm="1">
        <f t="array" aca="1" ref="H325" ca="1">IF(B325&lt;INDIRECT($B$1&amp;"!$C$7"),H324-G325,"")</f>
        <v/>
      </c>
      <c r="I325" s="87"/>
      <c r="J325" s="87"/>
      <c r="R325" s="87"/>
      <c r="S325" s="87"/>
      <c r="U325" s="87"/>
      <c r="V325" s="87"/>
    </row>
    <row r="326" spans="2:22" x14ac:dyDescent="0.25">
      <c r="B326" s="91" t="str" cm="1">
        <f t="array" aca="1" ref="B326" ca="1">IF(ISNUMBER(B325),IF(AND(B325&lt;INDIRECT($B$1&amp;"!$C$7"),H325&gt;0), B325+0.5,""),"")</f>
        <v/>
      </c>
      <c r="C326" s="91" t="str">
        <f t="shared" ca="1" si="11"/>
        <v/>
      </c>
      <c r="D326" s="91" t="str" cm="1">
        <f t="array" aca="1" ref="D326" ca="1">IF(AND(B326&lt;INDIRECT($B$1&amp;"!$C$7"),ISNUMBER(B326)),INDIRECT($B$1&amp;"!$C$16")*ERFC(0.5*C326*SQRT(INDIRECT($B$1&amp;"!$F$10")/(INDIRECT($B$1&amp;"!$F$9")*INDIRECT($B$1&amp;"!$C$20")*B326))),"")</f>
        <v/>
      </c>
      <c r="E326" s="91" t="e" cm="1">
        <f t="array" aca="1" ref="E326" ca="1">(INDIRECT($B$1&amp;"!$F$15") -D326)/C326</f>
        <v>#VALUE!</v>
      </c>
      <c r="F326" s="91" t="str" cm="1">
        <f t="array" aca="1" ref="F326" ca="1">IF(ISNUMBER(E326),E326*INDIRECT($B$1&amp;"!$F$9")/$G$3,"")</f>
        <v/>
      </c>
      <c r="G326" s="91" t="str">
        <f t="shared" ca="1" si="12"/>
        <v/>
      </c>
      <c r="H326" s="91" t="str" cm="1">
        <f t="array" aca="1" ref="H326" ca="1">IF(B326&lt;INDIRECT($B$1&amp;"!$C$7"),H325-G326,"")</f>
        <v/>
      </c>
      <c r="I326" s="87"/>
      <c r="J326" s="87"/>
      <c r="R326" s="87"/>
      <c r="S326" s="87"/>
      <c r="U326" s="87"/>
      <c r="V326" s="87"/>
    </row>
    <row r="327" spans="2:22" x14ac:dyDescent="0.25">
      <c r="B327" s="91" t="str" cm="1">
        <f t="array" aca="1" ref="B327" ca="1">IF(ISNUMBER(B326),IF(AND(B326&lt;INDIRECT($B$1&amp;"!$C$7"),H326&gt;0), B326+0.5,""),"")</f>
        <v/>
      </c>
      <c r="C327" s="91" t="str">
        <f t="shared" ca="1" si="11"/>
        <v/>
      </c>
      <c r="D327" s="91" t="str" cm="1">
        <f t="array" aca="1" ref="D327" ca="1">IF(AND(B327&lt;INDIRECT($B$1&amp;"!$C$7"),ISNUMBER(B327)),INDIRECT($B$1&amp;"!$C$16")*ERFC(0.5*C327*SQRT(INDIRECT($B$1&amp;"!$F$10")/(INDIRECT($B$1&amp;"!$F$9")*INDIRECT($B$1&amp;"!$C$20")*B327))),"")</f>
        <v/>
      </c>
      <c r="E327" s="91" t="e" cm="1">
        <f t="array" aca="1" ref="E327" ca="1">(INDIRECT($B$1&amp;"!$F$15") -D327)/C327</f>
        <v>#VALUE!</v>
      </c>
      <c r="F327" s="91" t="str" cm="1">
        <f t="array" aca="1" ref="F327" ca="1">IF(ISNUMBER(E327),E327*INDIRECT($B$1&amp;"!$F$9")/$G$3,"")</f>
        <v/>
      </c>
      <c r="G327" s="91" t="str">
        <f t="shared" ca="1" si="12"/>
        <v/>
      </c>
      <c r="H327" s="91" t="str" cm="1">
        <f t="array" aca="1" ref="H327" ca="1">IF(B327&lt;INDIRECT($B$1&amp;"!$C$7"),H326-G327,"")</f>
        <v/>
      </c>
      <c r="I327" s="87"/>
      <c r="J327" s="87"/>
      <c r="R327" s="87"/>
      <c r="S327" s="87"/>
      <c r="U327" s="87"/>
      <c r="V327" s="87"/>
    </row>
    <row r="328" spans="2:22" x14ac:dyDescent="0.25">
      <c r="B328" s="91" t="str" cm="1">
        <f t="array" aca="1" ref="B328" ca="1">IF(ISNUMBER(B327),IF(AND(B327&lt;INDIRECT($B$1&amp;"!$C$7"),H327&gt;0), B327+0.5,""),"")</f>
        <v/>
      </c>
      <c r="C328" s="91" t="str">
        <f t="shared" ca="1" si="11"/>
        <v/>
      </c>
      <c r="D328" s="91" t="str" cm="1">
        <f t="array" aca="1" ref="D328" ca="1">IF(AND(B328&lt;INDIRECT($B$1&amp;"!$C$7"),ISNUMBER(B328)),INDIRECT($B$1&amp;"!$C$16")*ERFC(0.5*C328*SQRT(INDIRECT($B$1&amp;"!$F$10")/(INDIRECT($B$1&amp;"!$F$9")*INDIRECT($B$1&amp;"!$C$20")*B328))),"")</f>
        <v/>
      </c>
      <c r="E328" s="91" t="e" cm="1">
        <f t="array" aca="1" ref="E328" ca="1">(INDIRECT($B$1&amp;"!$F$15") -D328)/C328</f>
        <v>#VALUE!</v>
      </c>
      <c r="F328" s="91" t="str" cm="1">
        <f t="array" aca="1" ref="F328" ca="1">IF(ISNUMBER(E328),E328*INDIRECT($B$1&amp;"!$F$9")/$G$3,"")</f>
        <v/>
      </c>
      <c r="G328" s="91" t="str">
        <f t="shared" ca="1" si="12"/>
        <v/>
      </c>
      <c r="H328" s="91" t="str" cm="1">
        <f t="array" aca="1" ref="H328" ca="1">IF(B328&lt;INDIRECT($B$1&amp;"!$C$7"),H327-G328,"")</f>
        <v/>
      </c>
      <c r="I328" s="87"/>
      <c r="J328" s="87"/>
      <c r="R328" s="87"/>
      <c r="S328" s="87"/>
      <c r="U328" s="87"/>
      <c r="V328" s="87"/>
    </row>
    <row r="329" spans="2:22" x14ac:dyDescent="0.25">
      <c r="B329" s="91" t="str" cm="1">
        <f t="array" aca="1" ref="B329" ca="1">IF(ISNUMBER(B328),IF(AND(B328&lt;INDIRECT($B$1&amp;"!$C$7"),H328&gt;0), B328+0.5,""),"")</f>
        <v/>
      </c>
      <c r="C329" s="91" t="str">
        <f t="shared" ca="1" si="11"/>
        <v/>
      </c>
      <c r="D329" s="91" t="str" cm="1">
        <f t="array" aca="1" ref="D329" ca="1">IF(AND(B329&lt;INDIRECT($B$1&amp;"!$C$7"),ISNUMBER(B329)),INDIRECT($B$1&amp;"!$C$16")*ERFC(0.5*C329*SQRT(INDIRECT($B$1&amp;"!$F$10")/(INDIRECT($B$1&amp;"!$F$9")*INDIRECT($B$1&amp;"!$C$20")*B329))),"")</f>
        <v/>
      </c>
      <c r="E329" s="91" t="e" cm="1">
        <f t="array" aca="1" ref="E329" ca="1">(INDIRECT($B$1&amp;"!$F$15") -D329)/C329</f>
        <v>#VALUE!</v>
      </c>
      <c r="F329" s="91" t="str" cm="1">
        <f t="array" aca="1" ref="F329" ca="1">IF(ISNUMBER(E329),E329*INDIRECT($B$1&amp;"!$F$9")/$G$3,"")</f>
        <v/>
      </c>
      <c r="G329" s="91" t="str">
        <f t="shared" ca="1" si="12"/>
        <v/>
      </c>
      <c r="H329" s="91" t="str" cm="1">
        <f t="array" aca="1" ref="H329" ca="1">IF(B329&lt;INDIRECT($B$1&amp;"!$C$7"),H328-G329,"")</f>
        <v/>
      </c>
      <c r="I329" s="87"/>
      <c r="J329" s="87"/>
      <c r="R329" s="87"/>
      <c r="S329" s="87"/>
      <c r="U329" s="87"/>
      <c r="V329" s="87"/>
    </row>
    <row r="330" spans="2:22" x14ac:dyDescent="0.25">
      <c r="B330" s="91" t="str" cm="1">
        <f t="array" aca="1" ref="B330" ca="1">IF(ISNUMBER(B329),IF(AND(B329&lt;INDIRECT($B$1&amp;"!$C$7"),H329&gt;0), B329+0.5,""),"")</f>
        <v/>
      </c>
      <c r="C330" s="91" t="str">
        <f t="shared" ca="1" si="11"/>
        <v/>
      </c>
      <c r="D330" s="91" t="str" cm="1">
        <f t="array" aca="1" ref="D330" ca="1">IF(AND(B330&lt;INDIRECT($B$1&amp;"!$C$7"),ISNUMBER(B330)),INDIRECT($B$1&amp;"!$C$16")*ERFC(0.5*C330*SQRT(INDIRECT($B$1&amp;"!$F$10")/(INDIRECT($B$1&amp;"!$F$9")*INDIRECT($B$1&amp;"!$C$20")*B330))),"")</f>
        <v/>
      </c>
      <c r="E330" s="91" t="e" cm="1">
        <f t="array" aca="1" ref="E330" ca="1">(INDIRECT($B$1&amp;"!$F$15") -D330)/C330</f>
        <v>#VALUE!</v>
      </c>
      <c r="F330" s="91" t="str" cm="1">
        <f t="array" aca="1" ref="F330" ca="1">IF(ISNUMBER(E330),E330*INDIRECT($B$1&amp;"!$F$9")/$G$3,"")</f>
        <v/>
      </c>
      <c r="G330" s="91" t="str">
        <f t="shared" ca="1" si="12"/>
        <v/>
      </c>
      <c r="H330" s="91" t="str" cm="1">
        <f t="array" aca="1" ref="H330" ca="1">IF(B330&lt;INDIRECT($B$1&amp;"!$C$7"),H329-G330,"")</f>
        <v/>
      </c>
      <c r="I330" s="87"/>
      <c r="J330" s="87"/>
      <c r="R330" s="87"/>
      <c r="S330" s="87"/>
      <c r="U330" s="87"/>
      <c r="V330" s="87"/>
    </row>
    <row r="331" spans="2:22" x14ac:dyDescent="0.25">
      <c r="B331" s="91" t="str" cm="1">
        <f t="array" aca="1" ref="B331" ca="1">IF(ISNUMBER(B330),IF(AND(B330&lt;INDIRECT($B$1&amp;"!$C$7"),H330&gt;0), B330+0.5,""),"")</f>
        <v/>
      </c>
      <c r="C331" s="91" t="str">
        <f t="shared" ca="1" si="11"/>
        <v/>
      </c>
      <c r="D331" s="91" t="str" cm="1">
        <f t="array" aca="1" ref="D331" ca="1">IF(AND(B331&lt;INDIRECT($B$1&amp;"!$C$7"),ISNUMBER(B331)),INDIRECT($B$1&amp;"!$C$16")*ERFC(0.5*C331*SQRT(INDIRECT($B$1&amp;"!$F$10")/(INDIRECT($B$1&amp;"!$F$9")*INDIRECT($B$1&amp;"!$C$20")*B331))),"")</f>
        <v/>
      </c>
      <c r="E331" s="91" t="e" cm="1">
        <f t="array" aca="1" ref="E331" ca="1">(INDIRECT($B$1&amp;"!$F$15") -D331)/C331</f>
        <v>#VALUE!</v>
      </c>
      <c r="F331" s="91" t="str" cm="1">
        <f t="array" aca="1" ref="F331" ca="1">IF(ISNUMBER(E331),E331*INDIRECT($B$1&amp;"!$F$9")/$G$3,"")</f>
        <v/>
      </c>
      <c r="G331" s="91" t="str">
        <f t="shared" ca="1" si="12"/>
        <v/>
      </c>
      <c r="H331" s="91" t="str" cm="1">
        <f t="array" aca="1" ref="H331" ca="1">IF(B331&lt;INDIRECT($B$1&amp;"!$C$7"),H330-G331,"")</f>
        <v/>
      </c>
      <c r="I331" s="87"/>
      <c r="J331" s="87"/>
      <c r="R331" s="87"/>
      <c r="S331" s="87"/>
      <c r="U331" s="87"/>
      <c r="V331" s="87"/>
    </row>
    <row r="332" spans="2:22" x14ac:dyDescent="0.25">
      <c r="B332" s="91" t="str" cm="1">
        <f t="array" aca="1" ref="B332" ca="1">IF(ISNUMBER(B331),IF(AND(B331&lt;INDIRECT($B$1&amp;"!$C$7"),H331&gt;0), B331+0.5,""),"")</f>
        <v/>
      </c>
      <c r="C332" s="91" t="str">
        <f t="shared" ca="1" si="11"/>
        <v/>
      </c>
      <c r="D332" s="91" t="str" cm="1">
        <f t="array" aca="1" ref="D332" ca="1">IF(AND(B332&lt;INDIRECT($B$1&amp;"!$C$7"),ISNUMBER(B332)),INDIRECT($B$1&amp;"!$C$16")*ERFC(0.5*C332*SQRT(INDIRECT($B$1&amp;"!$F$10")/(INDIRECT($B$1&amp;"!$F$9")*INDIRECT($B$1&amp;"!$C$20")*B332))),"")</f>
        <v/>
      </c>
      <c r="E332" s="91" t="e" cm="1">
        <f t="array" aca="1" ref="E332" ca="1">(INDIRECT($B$1&amp;"!$F$15") -D332)/C332</f>
        <v>#VALUE!</v>
      </c>
      <c r="F332" s="91" t="str" cm="1">
        <f t="array" aca="1" ref="F332" ca="1">IF(ISNUMBER(E332),E332*INDIRECT($B$1&amp;"!$F$9")/$G$3,"")</f>
        <v/>
      </c>
      <c r="G332" s="91" t="str">
        <f t="shared" ca="1" si="12"/>
        <v/>
      </c>
      <c r="H332" s="91" t="str" cm="1">
        <f t="array" aca="1" ref="H332" ca="1">IF(B332&lt;INDIRECT($B$1&amp;"!$C$7"),H331-G332,"")</f>
        <v/>
      </c>
      <c r="I332" s="87"/>
      <c r="J332" s="87"/>
      <c r="R332" s="87"/>
      <c r="S332" s="87"/>
      <c r="U332" s="87"/>
      <c r="V332" s="87"/>
    </row>
    <row r="333" spans="2:22" x14ac:dyDescent="0.25">
      <c r="B333" s="91" t="str" cm="1">
        <f t="array" aca="1" ref="B333" ca="1">IF(ISNUMBER(B332),IF(AND(B332&lt;INDIRECT($B$1&amp;"!$C$7"),H332&gt;0), B332+0.5,""),"")</f>
        <v/>
      </c>
      <c r="C333" s="91" t="str">
        <f t="shared" ca="1" si="11"/>
        <v/>
      </c>
      <c r="D333" s="91" t="str" cm="1">
        <f t="array" aca="1" ref="D333" ca="1">IF(AND(B333&lt;INDIRECT($B$1&amp;"!$C$7"),ISNUMBER(B333)),INDIRECT($B$1&amp;"!$C$16")*ERFC(0.5*C333*SQRT(INDIRECT($B$1&amp;"!$F$10")/(INDIRECT($B$1&amp;"!$F$9")*INDIRECT($B$1&amp;"!$C$20")*B333))),"")</f>
        <v/>
      </c>
      <c r="E333" s="91" t="e" cm="1">
        <f t="array" aca="1" ref="E333" ca="1">(INDIRECT($B$1&amp;"!$F$15") -D333)/C333</f>
        <v>#VALUE!</v>
      </c>
      <c r="F333" s="91" t="str" cm="1">
        <f t="array" aca="1" ref="F333" ca="1">IF(ISNUMBER(E333),E333*INDIRECT($B$1&amp;"!$F$9")/$G$3,"")</f>
        <v/>
      </c>
      <c r="G333" s="91" t="str">
        <f t="shared" ca="1" si="12"/>
        <v/>
      </c>
      <c r="H333" s="91" t="str" cm="1">
        <f t="array" aca="1" ref="H333" ca="1">IF(B333&lt;INDIRECT($B$1&amp;"!$C$7"),H332-G333,"")</f>
        <v/>
      </c>
      <c r="I333" s="87"/>
      <c r="J333" s="87"/>
      <c r="R333" s="87"/>
      <c r="S333" s="87"/>
      <c r="U333" s="87"/>
      <c r="V333" s="87"/>
    </row>
    <row r="334" spans="2:22" x14ac:dyDescent="0.25">
      <c r="B334" s="91" t="str" cm="1">
        <f t="array" aca="1" ref="B334" ca="1">IF(ISNUMBER(B333),IF(AND(B333&lt;INDIRECT($B$1&amp;"!$C$7"),H333&gt;0), B333+0.5,""),"")</f>
        <v/>
      </c>
      <c r="C334" s="91" t="str">
        <f t="shared" ca="1" si="11"/>
        <v/>
      </c>
      <c r="D334" s="91" t="str" cm="1">
        <f t="array" aca="1" ref="D334" ca="1">IF(AND(B334&lt;INDIRECT($B$1&amp;"!$C$7"),ISNUMBER(B334)),INDIRECT($B$1&amp;"!$C$16")*ERFC(0.5*C334*SQRT(INDIRECT($B$1&amp;"!$F$10")/(INDIRECT($B$1&amp;"!$F$9")*INDIRECT($B$1&amp;"!$C$20")*B334))),"")</f>
        <v/>
      </c>
      <c r="E334" s="91" t="e" cm="1">
        <f t="array" aca="1" ref="E334" ca="1">(INDIRECT($B$1&amp;"!$F$15") -D334)/C334</f>
        <v>#VALUE!</v>
      </c>
      <c r="F334" s="91" t="str" cm="1">
        <f t="array" aca="1" ref="F334" ca="1">IF(ISNUMBER(E334),E334*INDIRECT($B$1&amp;"!$F$9")/$G$3,"")</f>
        <v/>
      </c>
      <c r="G334" s="91" t="str">
        <f t="shared" ca="1" si="12"/>
        <v/>
      </c>
      <c r="H334" s="91" t="str" cm="1">
        <f t="array" aca="1" ref="H334" ca="1">IF(B334&lt;INDIRECT($B$1&amp;"!$C$7"),H333-G334,"")</f>
        <v/>
      </c>
      <c r="I334" s="87"/>
      <c r="J334" s="87"/>
      <c r="R334" s="87"/>
      <c r="S334" s="87"/>
      <c r="U334" s="87"/>
      <c r="V334" s="87"/>
    </row>
    <row r="335" spans="2:22" x14ac:dyDescent="0.25">
      <c r="B335" s="91" t="str" cm="1">
        <f t="array" aca="1" ref="B335" ca="1">IF(ISNUMBER(B334),IF(AND(B334&lt;INDIRECT($B$1&amp;"!$C$7"),H334&gt;0), B334+0.5,""),"")</f>
        <v/>
      </c>
      <c r="C335" s="91" t="str">
        <f t="shared" ca="1" si="11"/>
        <v/>
      </c>
      <c r="D335" s="91" t="str" cm="1">
        <f t="array" aca="1" ref="D335" ca="1">IF(AND(B335&lt;INDIRECT($B$1&amp;"!$C$7"),ISNUMBER(B335)),INDIRECT($B$1&amp;"!$C$16")*ERFC(0.5*C335*SQRT(INDIRECT($B$1&amp;"!$F$10")/(INDIRECT($B$1&amp;"!$F$9")*INDIRECT($B$1&amp;"!$C$20")*B335))),"")</f>
        <v/>
      </c>
      <c r="E335" s="91" t="e" cm="1">
        <f t="array" aca="1" ref="E335" ca="1">(INDIRECT($B$1&amp;"!$F$15") -D335)/C335</f>
        <v>#VALUE!</v>
      </c>
      <c r="F335" s="91" t="str" cm="1">
        <f t="array" aca="1" ref="F335" ca="1">IF(ISNUMBER(E335),E335*INDIRECT($B$1&amp;"!$F$9")/$G$3,"")</f>
        <v/>
      </c>
      <c r="G335" s="91" t="str">
        <f t="shared" ca="1" si="12"/>
        <v/>
      </c>
      <c r="H335" s="91" t="str" cm="1">
        <f t="array" aca="1" ref="H335" ca="1">IF(B335&lt;INDIRECT($B$1&amp;"!$C$7"),H334-G335,"")</f>
        <v/>
      </c>
      <c r="I335" s="87"/>
      <c r="J335" s="87"/>
      <c r="R335" s="87"/>
      <c r="S335" s="87"/>
      <c r="U335" s="87"/>
      <c r="V335" s="87"/>
    </row>
    <row r="336" spans="2:22" x14ac:dyDescent="0.25">
      <c r="B336" s="91" t="str" cm="1">
        <f t="array" aca="1" ref="B336" ca="1">IF(ISNUMBER(B335),IF(AND(B335&lt;INDIRECT($B$1&amp;"!$C$7"),H335&gt;0), B335+0.5,""),"")</f>
        <v/>
      </c>
      <c r="C336" s="91" t="str">
        <f t="shared" ca="1" si="11"/>
        <v/>
      </c>
      <c r="D336" s="91" t="str" cm="1">
        <f t="array" aca="1" ref="D336" ca="1">IF(AND(B336&lt;INDIRECT($B$1&amp;"!$C$7"),ISNUMBER(B336)),INDIRECT($B$1&amp;"!$C$16")*ERFC(0.5*C336*SQRT(INDIRECT($B$1&amp;"!$F$10")/(INDIRECT($B$1&amp;"!$F$9")*INDIRECT($B$1&amp;"!$C$20")*B336))),"")</f>
        <v/>
      </c>
      <c r="E336" s="91" t="e" cm="1">
        <f t="array" aca="1" ref="E336" ca="1">(INDIRECT($B$1&amp;"!$F$15") -D336)/C336</f>
        <v>#VALUE!</v>
      </c>
      <c r="F336" s="91" t="str" cm="1">
        <f t="array" aca="1" ref="F336" ca="1">IF(ISNUMBER(E336),E336*INDIRECT($B$1&amp;"!$F$9")/$G$3,"")</f>
        <v/>
      </c>
      <c r="G336" s="91" t="str">
        <f t="shared" ca="1" si="12"/>
        <v/>
      </c>
      <c r="H336" s="91" t="str" cm="1">
        <f t="array" aca="1" ref="H336" ca="1">IF(B336&lt;INDIRECT($B$1&amp;"!$C$7"),H335-G336,"")</f>
        <v/>
      </c>
      <c r="I336" s="87"/>
      <c r="J336" s="87"/>
      <c r="R336" s="87"/>
      <c r="S336" s="87"/>
      <c r="U336" s="87"/>
      <c r="V336" s="87"/>
    </row>
    <row r="337" spans="2:22" x14ac:dyDescent="0.25">
      <c r="B337" s="91" t="str" cm="1">
        <f t="array" aca="1" ref="B337" ca="1">IF(ISNUMBER(B336),IF(AND(B336&lt;INDIRECT($B$1&amp;"!$C$7"),H336&gt;0), B336+0.5,""),"")</f>
        <v/>
      </c>
      <c r="C337" s="91" t="str">
        <f t="shared" ca="1" si="11"/>
        <v/>
      </c>
      <c r="D337" s="91" t="str" cm="1">
        <f t="array" aca="1" ref="D337" ca="1">IF(AND(B337&lt;INDIRECT($B$1&amp;"!$C$7"),ISNUMBER(B337)),INDIRECT($B$1&amp;"!$C$16")*ERFC(0.5*C337*SQRT(INDIRECT($B$1&amp;"!$F$10")/(INDIRECT($B$1&amp;"!$F$9")*INDIRECT($B$1&amp;"!$C$20")*B337))),"")</f>
        <v/>
      </c>
      <c r="E337" s="91" t="e" cm="1">
        <f t="array" aca="1" ref="E337" ca="1">(INDIRECT($B$1&amp;"!$F$15") -D337)/C337</f>
        <v>#VALUE!</v>
      </c>
      <c r="F337" s="91" t="str" cm="1">
        <f t="array" aca="1" ref="F337" ca="1">IF(ISNUMBER(E337),E337*INDIRECT($B$1&amp;"!$F$9")/$G$3,"")</f>
        <v/>
      </c>
      <c r="G337" s="91" t="str">
        <f t="shared" ca="1" si="12"/>
        <v/>
      </c>
      <c r="H337" s="91" t="str" cm="1">
        <f t="array" aca="1" ref="H337" ca="1">IF(B337&lt;INDIRECT($B$1&amp;"!$C$7"),H336-G337,"")</f>
        <v/>
      </c>
      <c r="I337" s="87"/>
      <c r="J337" s="87"/>
      <c r="R337" s="87"/>
      <c r="S337" s="87"/>
      <c r="U337" s="87"/>
      <c r="V337" s="87"/>
    </row>
    <row r="338" spans="2:22" x14ac:dyDescent="0.25">
      <c r="B338" s="91" t="str" cm="1">
        <f t="array" aca="1" ref="B338" ca="1">IF(ISNUMBER(B337),IF(AND(B337&lt;INDIRECT($B$1&amp;"!$C$7"),H337&gt;0), B337+0.5,""),"")</f>
        <v/>
      </c>
      <c r="C338" s="91" t="str">
        <f t="shared" ca="1" si="11"/>
        <v/>
      </c>
      <c r="D338" s="91" t="str" cm="1">
        <f t="array" aca="1" ref="D338" ca="1">IF(AND(B338&lt;INDIRECT($B$1&amp;"!$C$7"),ISNUMBER(B338)),INDIRECT($B$1&amp;"!$C$16")*ERFC(0.5*C338*SQRT(INDIRECT($B$1&amp;"!$F$10")/(INDIRECT($B$1&amp;"!$F$9")*INDIRECT($B$1&amp;"!$C$20")*B338))),"")</f>
        <v/>
      </c>
      <c r="E338" s="91" t="e" cm="1">
        <f t="array" aca="1" ref="E338" ca="1">(INDIRECT($B$1&amp;"!$F$15") -D338)/C338</f>
        <v>#VALUE!</v>
      </c>
      <c r="F338" s="91" t="str" cm="1">
        <f t="array" aca="1" ref="F338" ca="1">IF(ISNUMBER(E338),E338*INDIRECT($B$1&amp;"!$F$9")/$G$3,"")</f>
        <v/>
      </c>
      <c r="G338" s="91" t="str">
        <f t="shared" ca="1" si="12"/>
        <v/>
      </c>
      <c r="H338" s="91" t="str" cm="1">
        <f t="array" aca="1" ref="H338" ca="1">IF(B338&lt;INDIRECT($B$1&amp;"!$C$7"),H337-G338,"")</f>
        <v/>
      </c>
      <c r="I338" s="87"/>
      <c r="J338" s="87"/>
      <c r="R338" s="87"/>
      <c r="S338" s="87"/>
      <c r="U338" s="87"/>
      <c r="V338" s="87"/>
    </row>
    <row r="339" spans="2:22" x14ac:dyDescent="0.25">
      <c r="B339" s="91" t="str" cm="1">
        <f t="array" aca="1" ref="B339" ca="1">IF(ISNUMBER(B338),IF(AND(B338&lt;INDIRECT($B$1&amp;"!$C$7"),H338&gt;0), B338+0.5,""),"")</f>
        <v/>
      </c>
      <c r="C339" s="91" t="str">
        <f t="shared" ca="1" si="11"/>
        <v/>
      </c>
      <c r="D339" s="91" t="str" cm="1">
        <f t="array" aca="1" ref="D339" ca="1">IF(AND(B339&lt;INDIRECT($B$1&amp;"!$C$7"),ISNUMBER(B339)),INDIRECT($B$1&amp;"!$C$16")*ERFC(0.5*C339*SQRT(INDIRECT($B$1&amp;"!$F$10")/(INDIRECT($B$1&amp;"!$F$9")*INDIRECT($B$1&amp;"!$C$20")*B339))),"")</f>
        <v/>
      </c>
      <c r="E339" s="91" t="e" cm="1">
        <f t="array" aca="1" ref="E339" ca="1">(INDIRECT($B$1&amp;"!$F$15") -D339)/C339</f>
        <v>#VALUE!</v>
      </c>
      <c r="F339" s="91" t="str" cm="1">
        <f t="array" aca="1" ref="F339" ca="1">IF(ISNUMBER(E339),E339*INDIRECT($B$1&amp;"!$F$9")/$G$3,"")</f>
        <v/>
      </c>
      <c r="G339" s="91" t="str">
        <f t="shared" ca="1" si="12"/>
        <v/>
      </c>
      <c r="H339" s="91" t="str" cm="1">
        <f t="array" aca="1" ref="H339" ca="1">IF(B339&lt;INDIRECT($B$1&amp;"!$C$7"),H338-G339,"")</f>
        <v/>
      </c>
      <c r="I339" s="87"/>
      <c r="J339" s="87"/>
      <c r="R339" s="87"/>
      <c r="S339" s="87"/>
      <c r="U339" s="87"/>
      <c r="V339" s="87"/>
    </row>
    <row r="340" spans="2:22" x14ac:dyDescent="0.25">
      <c r="B340" s="91" t="str" cm="1">
        <f t="array" aca="1" ref="B340" ca="1">IF(ISNUMBER(B339),IF(AND(B339&lt;INDIRECT($B$1&amp;"!$C$7"),H339&gt;0), B339+0.5,""),"")</f>
        <v/>
      </c>
      <c r="C340" s="91" t="str">
        <f t="shared" ca="1" si="11"/>
        <v/>
      </c>
      <c r="D340" s="91" t="str" cm="1">
        <f t="array" aca="1" ref="D340" ca="1">IF(AND(B340&lt;INDIRECT($B$1&amp;"!$C$7"),ISNUMBER(B340)),INDIRECT($B$1&amp;"!$C$16")*ERFC(0.5*C340*SQRT(INDIRECT($B$1&amp;"!$F$10")/(INDIRECT($B$1&amp;"!$F$9")*INDIRECT($B$1&amp;"!$C$20")*B340))),"")</f>
        <v/>
      </c>
      <c r="E340" s="91" t="e" cm="1">
        <f t="array" aca="1" ref="E340" ca="1">(INDIRECT($B$1&amp;"!$F$15") -D340)/C340</f>
        <v>#VALUE!</v>
      </c>
      <c r="F340" s="91" t="str" cm="1">
        <f t="array" aca="1" ref="F340" ca="1">IF(ISNUMBER(E340),E340*INDIRECT($B$1&amp;"!$F$9")/$G$3,"")</f>
        <v/>
      </c>
      <c r="G340" s="91" t="str">
        <f t="shared" ca="1" si="12"/>
        <v/>
      </c>
      <c r="H340" s="91" t="str" cm="1">
        <f t="array" aca="1" ref="H340" ca="1">IF(B340&lt;INDIRECT($B$1&amp;"!$C$7"),H339-G340,"")</f>
        <v/>
      </c>
      <c r="I340" s="87"/>
      <c r="J340" s="87"/>
      <c r="R340" s="87"/>
      <c r="S340" s="87"/>
      <c r="U340" s="87"/>
      <c r="V340" s="87"/>
    </row>
    <row r="341" spans="2:22" x14ac:dyDescent="0.25">
      <c r="B341" s="91" t="str" cm="1">
        <f t="array" aca="1" ref="B341" ca="1">IF(ISNUMBER(B340),IF(AND(B340&lt;INDIRECT($B$1&amp;"!$C$7"),H340&gt;0), B340+0.5,""),"")</f>
        <v/>
      </c>
      <c r="C341" s="91" t="str">
        <f t="shared" ca="1" si="11"/>
        <v/>
      </c>
      <c r="D341" s="91" t="str" cm="1">
        <f t="array" aca="1" ref="D341" ca="1">IF(AND(B341&lt;INDIRECT($B$1&amp;"!$C$7"),ISNUMBER(B341)),INDIRECT($B$1&amp;"!$C$16")*ERFC(0.5*C341*SQRT(INDIRECT($B$1&amp;"!$F$10")/(INDIRECT($B$1&amp;"!$F$9")*INDIRECT($B$1&amp;"!$C$20")*B341))),"")</f>
        <v/>
      </c>
      <c r="E341" s="91" t="e" cm="1">
        <f t="array" aca="1" ref="E341" ca="1">(INDIRECT($B$1&amp;"!$F$15") -D341)/C341</f>
        <v>#VALUE!</v>
      </c>
      <c r="F341" s="91" t="str" cm="1">
        <f t="array" aca="1" ref="F341" ca="1">IF(ISNUMBER(E341),E341*INDIRECT($B$1&amp;"!$F$9")/$G$3,"")</f>
        <v/>
      </c>
      <c r="G341" s="91" t="str">
        <f t="shared" ca="1" si="12"/>
        <v/>
      </c>
      <c r="H341" s="91" t="str" cm="1">
        <f t="array" aca="1" ref="H341" ca="1">IF(B341&lt;INDIRECT($B$1&amp;"!$C$7"),H340-G341,"")</f>
        <v/>
      </c>
      <c r="I341" s="87"/>
      <c r="J341" s="87"/>
      <c r="R341" s="87"/>
      <c r="S341" s="87"/>
      <c r="U341" s="87"/>
      <c r="V341" s="87"/>
    </row>
    <row r="342" spans="2:22" x14ac:dyDescent="0.25">
      <c r="B342" s="91" t="str" cm="1">
        <f t="array" aca="1" ref="B342" ca="1">IF(ISNUMBER(B341),IF(AND(B341&lt;INDIRECT($B$1&amp;"!$C$7"),H341&gt;0), B341+0.5,""),"")</f>
        <v/>
      </c>
      <c r="C342" s="91" t="str">
        <f t="shared" ca="1" si="11"/>
        <v/>
      </c>
      <c r="D342" s="91" t="str" cm="1">
        <f t="array" aca="1" ref="D342" ca="1">IF(AND(B342&lt;INDIRECT($B$1&amp;"!$C$7"),ISNUMBER(B342)),INDIRECT($B$1&amp;"!$C$16")*ERFC(0.5*C342*SQRT(INDIRECT($B$1&amp;"!$F$10")/(INDIRECT($B$1&amp;"!$F$9")*INDIRECT($B$1&amp;"!$C$20")*B342))),"")</f>
        <v/>
      </c>
      <c r="E342" s="91" t="e" cm="1">
        <f t="array" aca="1" ref="E342" ca="1">(INDIRECT($B$1&amp;"!$F$15") -D342)/C342</f>
        <v>#VALUE!</v>
      </c>
      <c r="F342" s="91" t="str" cm="1">
        <f t="array" aca="1" ref="F342" ca="1">IF(ISNUMBER(E342),E342*INDIRECT($B$1&amp;"!$F$9")/$G$3,"")</f>
        <v/>
      </c>
      <c r="G342" s="91" t="str">
        <f t="shared" ca="1" si="12"/>
        <v/>
      </c>
      <c r="H342" s="91" t="str" cm="1">
        <f t="array" aca="1" ref="H342" ca="1">IF(B342&lt;INDIRECT($B$1&amp;"!$C$7"),H341-G342,"")</f>
        <v/>
      </c>
      <c r="I342" s="87"/>
      <c r="J342" s="87"/>
      <c r="R342" s="87"/>
      <c r="S342" s="87"/>
      <c r="U342" s="87"/>
      <c r="V342" s="87"/>
    </row>
    <row r="343" spans="2:22" x14ac:dyDescent="0.25">
      <c r="B343" s="91" t="str" cm="1">
        <f t="array" aca="1" ref="B343" ca="1">IF(ISNUMBER(B342),IF(AND(B342&lt;INDIRECT($B$1&amp;"!$C$7"),H342&gt;0), B342+0.5,""),"")</f>
        <v/>
      </c>
      <c r="C343" s="91" t="str">
        <f t="shared" ca="1" si="11"/>
        <v/>
      </c>
      <c r="D343" s="91" t="str" cm="1">
        <f t="array" aca="1" ref="D343" ca="1">IF(AND(B343&lt;INDIRECT($B$1&amp;"!$C$7"),ISNUMBER(B343)),INDIRECT($B$1&amp;"!$C$16")*ERFC(0.5*C343*SQRT(INDIRECT($B$1&amp;"!$F$10")/(INDIRECT($B$1&amp;"!$F$9")*INDIRECT($B$1&amp;"!$C$20")*B343))),"")</f>
        <v/>
      </c>
      <c r="E343" s="91" t="e" cm="1">
        <f t="array" aca="1" ref="E343" ca="1">(INDIRECT($B$1&amp;"!$F$15") -D343)/C343</f>
        <v>#VALUE!</v>
      </c>
      <c r="F343" s="91" t="str" cm="1">
        <f t="array" aca="1" ref="F343" ca="1">IF(ISNUMBER(E343),E343*INDIRECT($B$1&amp;"!$F$9")/$G$3,"")</f>
        <v/>
      </c>
      <c r="G343" s="91" t="str">
        <f t="shared" ca="1" si="12"/>
        <v/>
      </c>
      <c r="H343" s="91" t="str" cm="1">
        <f t="array" aca="1" ref="H343" ca="1">IF(B343&lt;INDIRECT($B$1&amp;"!$C$7"),H342-G343,"")</f>
        <v/>
      </c>
      <c r="I343" s="87"/>
      <c r="J343" s="87"/>
      <c r="R343" s="87"/>
      <c r="S343" s="87"/>
      <c r="U343" s="87"/>
      <c r="V343" s="87"/>
    </row>
    <row r="344" spans="2:22" x14ac:dyDescent="0.25">
      <c r="B344" s="91" t="str" cm="1">
        <f t="array" aca="1" ref="B344" ca="1">IF(ISNUMBER(B343),IF(AND(B343&lt;INDIRECT($B$1&amp;"!$C$7"),H343&gt;0), B343+0.5,""),"")</f>
        <v/>
      </c>
      <c r="C344" s="91" t="str">
        <f t="shared" ca="1" si="11"/>
        <v/>
      </c>
      <c r="D344" s="91" t="str" cm="1">
        <f t="array" aca="1" ref="D344" ca="1">IF(AND(B344&lt;INDIRECT($B$1&amp;"!$C$7"),ISNUMBER(B344)),INDIRECT($B$1&amp;"!$C$16")*ERFC(0.5*C344*SQRT(INDIRECT($B$1&amp;"!$F$10")/(INDIRECT($B$1&amp;"!$F$9")*INDIRECT($B$1&amp;"!$C$20")*B344))),"")</f>
        <v/>
      </c>
      <c r="E344" s="91" t="e" cm="1">
        <f t="array" aca="1" ref="E344" ca="1">(INDIRECT($B$1&amp;"!$F$15") -D344)/C344</f>
        <v>#VALUE!</v>
      </c>
      <c r="F344" s="91" t="str" cm="1">
        <f t="array" aca="1" ref="F344" ca="1">IF(ISNUMBER(E344),E344*INDIRECT($B$1&amp;"!$F$9")/$G$3,"")</f>
        <v/>
      </c>
      <c r="G344" s="91" t="str">
        <f t="shared" ca="1" si="12"/>
        <v/>
      </c>
      <c r="H344" s="91" t="str" cm="1">
        <f t="array" aca="1" ref="H344" ca="1">IF(B344&lt;INDIRECT($B$1&amp;"!$C$7"),H343-G344,"")</f>
        <v/>
      </c>
      <c r="I344" s="87"/>
      <c r="J344" s="87"/>
      <c r="R344" s="87"/>
      <c r="S344" s="87"/>
      <c r="U344" s="87"/>
      <c r="V344" s="87"/>
    </row>
    <row r="345" spans="2:22" x14ac:dyDescent="0.25">
      <c r="B345" s="91" t="str" cm="1">
        <f t="array" aca="1" ref="B345" ca="1">IF(ISNUMBER(B344),IF(AND(B344&lt;INDIRECT($B$1&amp;"!$C$7"),H344&gt;0), B344+0.5,""),"")</f>
        <v/>
      </c>
      <c r="C345" s="91" t="str">
        <f t="shared" ca="1" si="11"/>
        <v/>
      </c>
      <c r="D345" s="91" t="str" cm="1">
        <f t="array" aca="1" ref="D345" ca="1">IF(AND(B345&lt;INDIRECT($B$1&amp;"!$C$7"),ISNUMBER(B345)),INDIRECT($B$1&amp;"!$C$16")*ERFC(0.5*C345*SQRT(INDIRECT($B$1&amp;"!$F$10")/(INDIRECT($B$1&amp;"!$F$9")*INDIRECT($B$1&amp;"!$C$20")*B345))),"")</f>
        <v/>
      </c>
      <c r="E345" s="91" t="e" cm="1">
        <f t="array" aca="1" ref="E345" ca="1">(INDIRECT($B$1&amp;"!$F$15") -D345)/C345</f>
        <v>#VALUE!</v>
      </c>
      <c r="F345" s="91" t="str" cm="1">
        <f t="array" aca="1" ref="F345" ca="1">IF(ISNUMBER(E345),E345*INDIRECT($B$1&amp;"!$F$9")/$G$3,"")</f>
        <v/>
      </c>
      <c r="G345" s="91" t="str">
        <f t="shared" ca="1" si="12"/>
        <v/>
      </c>
      <c r="H345" s="91" t="str" cm="1">
        <f t="array" aca="1" ref="H345" ca="1">IF(B345&lt;INDIRECT($B$1&amp;"!$C$7"),H344-G345,"")</f>
        <v/>
      </c>
      <c r="I345" s="87"/>
      <c r="J345" s="87"/>
      <c r="R345" s="87"/>
      <c r="S345" s="87"/>
      <c r="U345" s="87"/>
      <c r="V345" s="87"/>
    </row>
    <row r="346" spans="2:22" x14ac:dyDescent="0.25">
      <c r="B346" s="91" t="str" cm="1">
        <f t="array" aca="1" ref="B346" ca="1">IF(ISNUMBER(B345),IF(AND(B345&lt;INDIRECT($B$1&amp;"!$C$7"),H345&gt;0), B345+0.5,""),"")</f>
        <v/>
      </c>
      <c r="C346" s="91" t="str">
        <f t="shared" ca="1" si="11"/>
        <v/>
      </c>
      <c r="D346" s="91" t="str" cm="1">
        <f t="array" aca="1" ref="D346" ca="1">IF(AND(B346&lt;INDIRECT($B$1&amp;"!$C$7"),ISNUMBER(B346)),INDIRECT($B$1&amp;"!$C$16")*ERFC(0.5*C346*SQRT(INDIRECT($B$1&amp;"!$F$10")/(INDIRECT($B$1&amp;"!$F$9")*INDIRECT($B$1&amp;"!$C$20")*B346))),"")</f>
        <v/>
      </c>
      <c r="E346" s="91" t="e" cm="1">
        <f t="array" aca="1" ref="E346" ca="1">(INDIRECT($B$1&amp;"!$F$15") -D346)/C346</f>
        <v>#VALUE!</v>
      </c>
      <c r="F346" s="91" t="str" cm="1">
        <f t="array" aca="1" ref="F346" ca="1">IF(ISNUMBER(E346),E346*INDIRECT($B$1&amp;"!$F$9")/$G$3,"")</f>
        <v/>
      </c>
      <c r="G346" s="91" t="str">
        <f t="shared" ca="1" si="12"/>
        <v/>
      </c>
      <c r="H346" s="91" t="str" cm="1">
        <f t="array" aca="1" ref="H346" ca="1">IF(B346&lt;INDIRECT($B$1&amp;"!$C$7"),H345-G346,"")</f>
        <v/>
      </c>
      <c r="I346" s="87"/>
      <c r="J346" s="87"/>
      <c r="R346" s="87"/>
      <c r="S346" s="87"/>
      <c r="U346" s="87"/>
      <c r="V346" s="87"/>
    </row>
    <row r="347" spans="2:22" x14ac:dyDescent="0.25">
      <c r="B347" s="91" t="str" cm="1">
        <f t="array" aca="1" ref="B347" ca="1">IF(ISNUMBER(B346),IF(AND(B346&lt;INDIRECT($B$1&amp;"!$C$7"),H346&gt;0), B346+0.5,""),"")</f>
        <v/>
      </c>
      <c r="C347" s="91" t="str">
        <f t="shared" ca="1" si="11"/>
        <v/>
      </c>
      <c r="D347" s="91" t="str" cm="1">
        <f t="array" aca="1" ref="D347" ca="1">IF(AND(B347&lt;INDIRECT($B$1&amp;"!$C$7"),ISNUMBER(B347)),INDIRECT($B$1&amp;"!$C$16")*ERFC(0.5*C347*SQRT(INDIRECT($B$1&amp;"!$F$10")/(INDIRECT($B$1&amp;"!$F$9")*INDIRECT($B$1&amp;"!$C$20")*B347))),"")</f>
        <v/>
      </c>
      <c r="E347" s="91" t="e" cm="1">
        <f t="array" aca="1" ref="E347" ca="1">(INDIRECT($B$1&amp;"!$F$15") -D347)/C347</f>
        <v>#VALUE!</v>
      </c>
      <c r="F347" s="91" t="str" cm="1">
        <f t="array" aca="1" ref="F347" ca="1">IF(ISNUMBER(E347),E347*INDIRECT($B$1&amp;"!$F$9")/$G$3,"")</f>
        <v/>
      </c>
      <c r="G347" s="91" t="str">
        <f t="shared" ca="1" si="12"/>
        <v/>
      </c>
      <c r="H347" s="91" t="str" cm="1">
        <f t="array" aca="1" ref="H347" ca="1">IF(B347&lt;INDIRECT($B$1&amp;"!$C$7"),H346-G347,"")</f>
        <v/>
      </c>
      <c r="I347" s="87"/>
      <c r="J347" s="87"/>
      <c r="R347" s="87"/>
      <c r="S347" s="87"/>
      <c r="U347" s="87"/>
      <c r="V347" s="87"/>
    </row>
    <row r="348" spans="2:22" x14ac:dyDescent="0.25">
      <c r="B348" s="91" t="str" cm="1">
        <f t="array" aca="1" ref="B348" ca="1">IF(ISNUMBER(B347),IF(AND(B347&lt;INDIRECT($B$1&amp;"!$C$7"),H347&gt;0), B347+0.5,""),"")</f>
        <v/>
      </c>
      <c r="C348" s="91" t="str">
        <f t="shared" ca="1" si="11"/>
        <v/>
      </c>
      <c r="D348" s="91" t="str" cm="1">
        <f t="array" aca="1" ref="D348" ca="1">IF(AND(B348&lt;INDIRECT($B$1&amp;"!$C$7"),ISNUMBER(B348)),INDIRECT($B$1&amp;"!$C$16")*ERFC(0.5*C348*SQRT(INDIRECT($B$1&amp;"!$F$10")/(INDIRECT($B$1&amp;"!$F$9")*INDIRECT($B$1&amp;"!$C$20")*B348))),"")</f>
        <v/>
      </c>
      <c r="E348" s="91" t="e" cm="1">
        <f t="array" aca="1" ref="E348" ca="1">(INDIRECT($B$1&amp;"!$F$15") -D348)/C348</f>
        <v>#VALUE!</v>
      </c>
      <c r="F348" s="91" t="str" cm="1">
        <f t="array" aca="1" ref="F348" ca="1">IF(ISNUMBER(E348),E348*INDIRECT($B$1&amp;"!$F$9")/$G$3,"")</f>
        <v/>
      </c>
      <c r="G348" s="91" t="str">
        <f t="shared" ca="1" si="12"/>
        <v/>
      </c>
      <c r="H348" s="91" t="str" cm="1">
        <f t="array" aca="1" ref="H348" ca="1">IF(B348&lt;INDIRECT($B$1&amp;"!$C$7"),H347-G348,"")</f>
        <v/>
      </c>
      <c r="I348" s="87"/>
      <c r="J348" s="87"/>
      <c r="R348" s="87"/>
      <c r="S348" s="87"/>
      <c r="U348" s="87"/>
      <c r="V348" s="87"/>
    </row>
    <row r="349" spans="2:22" x14ac:dyDescent="0.25">
      <c r="B349" s="91" t="str" cm="1">
        <f t="array" aca="1" ref="B349" ca="1">IF(ISNUMBER(B348),IF(AND(B348&lt;INDIRECT($B$1&amp;"!$C$7"),H348&gt;0), B348+0.5,""),"")</f>
        <v/>
      </c>
      <c r="C349" s="91" t="str">
        <f t="shared" ca="1" si="11"/>
        <v/>
      </c>
      <c r="D349" s="91" t="str" cm="1">
        <f t="array" aca="1" ref="D349" ca="1">IF(AND(B349&lt;INDIRECT($B$1&amp;"!$C$7"),ISNUMBER(B349)),INDIRECT($B$1&amp;"!$C$16")*ERFC(0.5*C349*SQRT(INDIRECT($B$1&amp;"!$F$10")/(INDIRECT($B$1&amp;"!$F$9")*INDIRECT($B$1&amp;"!$C$20")*B349))),"")</f>
        <v/>
      </c>
      <c r="E349" s="91" t="e" cm="1">
        <f t="array" aca="1" ref="E349" ca="1">(INDIRECT($B$1&amp;"!$F$15") -D349)/C349</f>
        <v>#VALUE!</v>
      </c>
      <c r="F349" s="91" t="str" cm="1">
        <f t="array" aca="1" ref="F349" ca="1">IF(ISNUMBER(E349),E349*INDIRECT($B$1&amp;"!$F$9")/$G$3,"")</f>
        <v/>
      </c>
      <c r="G349" s="91" t="str">
        <f t="shared" ca="1" si="12"/>
        <v/>
      </c>
      <c r="H349" s="91" t="str" cm="1">
        <f t="array" aca="1" ref="H349" ca="1">IF(B349&lt;INDIRECT($B$1&amp;"!$C$7"),H348-G349,"")</f>
        <v/>
      </c>
      <c r="I349" s="87"/>
      <c r="J349" s="87"/>
      <c r="R349" s="87"/>
      <c r="S349" s="87"/>
      <c r="U349" s="87"/>
      <c r="V349" s="87"/>
    </row>
    <row r="350" spans="2:22" x14ac:dyDescent="0.25">
      <c r="B350" s="91" t="str" cm="1">
        <f t="array" aca="1" ref="B350" ca="1">IF(ISNUMBER(B349),IF(AND(B349&lt;INDIRECT($B$1&amp;"!$C$7"),H349&gt;0), B349+0.5,""),"")</f>
        <v/>
      </c>
      <c r="C350" s="91" t="str">
        <f t="shared" ca="1" si="11"/>
        <v/>
      </c>
      <c r="D350" s="91" t="str" cm="1">
        <f t="array" aca="1" ref="D350" ca="1">IF(AND(B350&lt;INDIRECT($B$1&amp;"!$C$7"),ISNUMBER(B350)),INDIRECT($B$1&amp;"!$C$16")*ERFC(0.5*C350*SQRT(INDIRECT($B$1&amp;"!$F$10")/(INDIRECT($B$1&amp;"!$F$9")*INDIRECT($B$1&amp;"!$C$20")*B350))),"")</f>
        <v/>
      </c>
      <c r="E350" s="91" t="e" cm="1">
        <f t="array" aca="1" ref="E350" ca="1">(INDIRECT($B$1&amp;"!$F$15") -D350)/C350</f>
        <v>#VALUE!</v>
      </c>
      <c r="F350" s="91" t="str" cm="1">
        <f t="array" aca="1" ref="F350" ca="1">IF(ISNUMBER(E350),E350*INDIRECT($B$1&amp;"!$F$9")/$G$3,"")</f>
        <v/>
      </c>
      <c r="G350" s="91" t="str">
        <f t="shared" ca="1" si="12"/>
        <v/>
      </c>
      <c r="H350" s="91" t="str" cm="1">
        <f t="array" aca="1" ref="H350" ca="1">IF(B350&lt;INDIRECT($B$1&amp;"!$C$7"),H349-G350,"")</f>
        <v/>
      </c>
      <c r="I350" s="87"/>
      <c r="J350" s="87"/>
      <c r="R350" s="87"/>
      <c r="S350" s="87"/>
      <c r="U350" s="87"/>
      <c r="V350" s="87"/>
    </row>
    <row r="351" spans="2:22" x14ac:dyDescent="0.25">
      <c r="B351" s="91" t="str" cm="1">
        <f t="array" aca="1" ref="B351" ca="1">IF(ISNUMBER(B350),IF(AND(B350&lt;INDIRECT($B$1&amp;"!$C$7"),H350&gt;0), B350+0.5,""),"")</f>
        <v/>
      </c>
      <c r="C351" s="91" t="str">
        <f t="shared" ca="1" si="11"/>
        <v/>
      </c>
      <c r="D351" s="91" t="str" cm="1">
        <f t="array" aca="1" ref="D351" ca="1">IF(AND(B351&lt;INDIRECT($B$1&amp;"!$C$7"),ISNUMBER(B351)),INDIRECT($B$1&amp;"!$C$16")*ERFC(0.5*C351*SQRT(INDIRECT($B$1&amp;"!$F$10")/(INDIRECT($B$1&amp;"!$F$9")*INDIRECT($B$1&amp;"!$C$20")*B351))),"")</f>
        <v/>
      </c>
      <c r="E351" s="91" t="e" cm="1">
        <f t="array" aca="1" ref="E351" ca="1">(INDIRECT($B$1&amp;"!$F$15") -D351)/C351</f>
        <v>#VALUE!</v>
      </c>
      <c r="F351" s="91" t="str" cm="1">
        <f t="array" aca="1" ref="F351" ca="1">IF(ISNUMBER(E351),E351*INDIRECT($B$1&amp;"!$F$9")/$G$3,"")</f>
        <v/>
      </c>
      <c r="G351" s="91" t="str">
        <f t="shared" ca="1" si="12"/>
        <v/>
      </c>
      <c r="H351" s="91" t="str" cm="1">
        <f t="array" aca="1" ref="H351" ca="1">IF(B351&lt;INDIRECT($B$1&amp;"!$C$7"),H350-G351,"")</f>
        <v/>
      </c>
      <c r="I351" s="87"/>
      <c r="J351" s="87"/>
      <c r="R351" s="87"/>
      <c r="S351" s="87"/>
      <c r="U351" s="87"/>
      <c r="V351" s="87"/>
    </row>
    <row r="352" spans="2:22" x14ac:dyDescent="0.25">
      <c r="B352" s="91" t="str" cm="1">
        <f t="array" aca="1" ref="B352" ca="1">IF(ISNUMBER(B351),IF(AND(B351&lt;INDIRECT($B$1&amp;"!$C$7"),H351&gt;0), B351+0.5,""),"")</f>
        <v/>
      </c>
      <c r="C352" s="91" t="str">
        <f t="shared" ca="1" si="11"/>
        <v/>
      </c>
      <c r="D352" s="91" t="str" cm="1">
        <f t="array" aca="1" ref="D352" ca="1">IF(AND(B352&lt;INDIRECT($B$1&amp;"!$C$7"),ISNUMBER(B352)),INDIRECT($B$1&amp;"!$C$16")*ERFC(0.5*C352*SQRT(INDIRECT($B$1&amp;"!$F$10")/(INDIRECT($B$1&amp;"!$F$9")*INDIRECT($B$1&amp;"!$C$20")*B352))),"")</f>
        <v/>
      </c>
      <c r="E352" s="91" t="e" cm="1">
        <f t="array" aca="1" ref="E352" ca="1">(INDIRECT($B$1&amp;"!$F$15") -D352)/C352</f>
        <v>#VALUE!</v>
      </c>
      <c r="F352" s="91" t="str" cm="1">
        <f t="array" aca="1" ref="F352" ca="1">IF(ISNUMBER(E352),E352*INDIRECT($B$1&amp;"!$F$9")/$G$3,"")</f>
        <v/>
      </c>
      <c r="G352" s="91" t="str">
        <f t="shared" ca="1" si="12"/>
        <v/>
      </c>
      <c r="H352" s="91" t="str" cm="1">
        <f t="array" aca="1" ref="H352" ca="1">IF(B352&lt;INDIRECT($B$1&amp;"!$C$7"),H351-G352,"")</f>
        <v/>
      </c>
      <c r="I352" s="87"/>
      <c r="J352" s="87"/>
      <c r="R352" s="87"/>
      <c r="S352" s="87"/>
      <c r="U352" s="87"/>
      <c r="V352" s="87"/>
    </row>
    <row r="353" spans="2:22" x14ac:dyDescent="0.25">
      <c r="B353" s="91" t="str" cm="1">
        <f t="array" aca="1" ref="B353" ca="1">IF(ISNUMBER(B352),IF(AND(B352&lt;INDIRECT($B$1&amp;"!$C$7"),H352&gt;0), B352+0.5,""),"")</f>
        <v/>
      </c>
      <c r="C353" s="91" t="str">
        <f t="shared" ca="1" si="11"/>
        <v/>
      </c>
      <c r="D353" s="91" t="str" cm="1">
        <f t="array" aca="1" ref="D353" ca="1">IF(AND(B353&lt;INDIRECT($B$1&amp;"!$C$7"),ISNUMBER(B353)),INDIRECT($B$1&amp;"!$C$16")*ERFC(0.5*C353*SQRT(INDIRECT($B$1&amp;"!$F$10")/(INDIRECT($B$1&amp;"!$F$9")*INDIRECT($B$1&amp;"!$C$20")*B353))),"")</f>
        <v/>
      </c>
      <c r="E353" s="91" t="e" cm="1">
        <f t="array" aca="1" ref="E353" ca="1">(INDIRECT($B$1&amp;"!$F$15") -D353)/C353</f>
        <v>#VALUE!</v>
      </c>
      <c r="F353" s="91" t="str" cm="1">
        <f t="array" aca="1" ref="F353" ca="1">IF(ISNUMBER(E353),E353*INDIRECT($B$1&amp;"!$F$9")/$G$3,"")</f>
        <v/>
      </c>
      <c r="G353" s="91" t="str">
        <f t="shared" ca="1" si="12"/>
        <v/>
      </c>
      <c r="H353" s="91" t="str" cm="1">
        <f t="array" aca="1" ref="H353" ca="1">IF(B353&lt;INDIRECT($B$1&amp;"!$C$7"),H352-G353,"")</f>
        <v/>
      </c>
      <c r="I353" s="87"/>
      <c r="J353" s="87"/>
      <c r="R353" s="87"/>
      <c r="S353" s="87"/>
      <c r="U353" s="87"/>
      <c r="V353" s="87"/>
    </row>
    <row r="354" spans="2:22" x14ac:dyDescent="0.25">
      <c r="B354" s="91" t="str" cm="1">
        <f t="array" aca="1" ref="B354" ca="1">IF(ISNUMBER(B353),IF(AND(B353&lt;INDIRECT($B$1&amp;"!$C$7"),H353&gt;0), B353+0.5,""),"")</f>
        <v/>
      </c>
      <c r="C354" s="91" t="str">
        <f t="shared" ca="1" si="11"/>
        <v/>
      </c>
      <c r="D354" s="91" t="str" cm="1">
        <f t="array" aca="1" ref="D354" ca="1">IF(AND(B354&lt;INDIRECT($B$1&amp;"!$C$7"),ISNUMBER(B354)),INDIRECT($B$1&amp;"!$C$16")*ERFC(0.5*C354*SQRT(INDIRECT($B$1&amp;"!$F$10")/(INDIRECT($B$1&amp;"!$F$9")*INDIRECT($B$1&amp;"!$C$20")*B354))),"")</f>
        <v/>
      </c>
      <c r="E354" s="91" t="e" cm="1">
        <f t="array" aca="1" ref="E354" ca="1">(INDIRECT($B$1&amp;"!$F$15") -D354)/C354</f>
        <v>#VALUE!</v>
      </c>
      <c r="F354" s="91" t="str" cm="1">
        <f t="array" aca="1" ref="F354" ca="1">IF(ISNUMBER(E354),E354*INDIRECT($B$1&amp;"!$F$9")/$G$3,"")</f>
        <v/>
      </c>
      <c r="G354" s="91" t="str">
        <f t="shared" ca="1" si="12"/>
        <v/>
      </c>
      <c r="H354" s="91" t="str" cm="1">
        <f t="array" aca="1" ref="H354" ca="1">IF(B354&lt;INDIRECT($B$1&amp;"!$C$7"),H353-G354,"")</f>
        <v/>
      </c>
      <c r="I354" s="87"/>
      <c r="J354" s="87"/>
      <c r="R354" s="87"/>
      <c r="S354" s="87"/>
      <c r="U354" s="87"/>
      <c r="V354" s="87"/>
    </row>
    <row r="355" spans="2:22" x14ac:dyDescent="0.25">
      <c r="B355" s="91" t="str" cm="1">
        <f t="array" aca="1" ref="B355" ca="1">IF(ISNUMBER(B354),IF(AND(B354&lt;INDIRECT($B$1&amp;"!$C$7"),H354&gt;0), B354+0.5,""),"")</f>
        <v/>
      </c>
      <c r="C355" s="91" t="str">
        <f t="shared" ca="1" si="11"/>
        <v/>
      </c>
      <c r="D355" s="91" t="str" cm="1">
        <f t="array" aca="1" ref="D355" ca="1">IF(AND(B355&lt;INDIRECT($B$1&amp;"!$C$7"),ISNUMBER(B355)),INDIRECT($B$1&amp;"!$C$16")*ERFC(0.5*C355*SQRT(INDIRECT($B$1&amp;"!$F$10")/(INDIRECT($B$1&amp;"!$F$9")*INDIRECT($B$1&amp;"!$C$20")*B355))),"")</f>
        <v/>
      </c>
      <c r="E355" s="91" t="e" cm="1">
        <f t="array" aca="1" ref="E355" ca="1">(INDIRECT($B$1&amp;"!$F$15") -D355)/C355</f>
        <v>#VALUE!</v>
      </c>
      <c r="F355" s="91" t="str" cm="1">
        <f t="array" aca="1" ref="F355" ca="1">IF(ISNUMBER(E355),E355*INDIRECT($B$1&amp;"!$F$9")/$G$3,"")</f>
        <v/>
      </c>
      <c r="G355" s="91" t="str">
        <f t="shared" ca="1" si="12"/>
        <v/>
      </c>
      <c r="H355" s="91" t="str" cm="1">
        <f t="array" aca="1" ref="H355" ca="1">IF(B355&lt;INDIRECT($B$1&amp;"!$C$7"),H354-G355,"")</f>
        <v/>
      </c>
      <c r="I355" s="87"/>
      <c r="J355" s="87"/>
      <c r="R355" s="87"/>
      <c r="S355" s="87"/>
      <c r="U355" s="87"/>
      <c r="V355" s="87"/>
    </row>
    <row r="356" spans="2:22" x14ac:dyDescent="0.25">
      <c r="B356" s="91" t="str" cm="1">
        <f t="array" aca="1" ref="B356" ca="1">IF(ISNUMBER(B355),IF(AND(B355&lt;INDIRECT($B$1&amp;"!$C$7"),H355&gt;0), B355+0.5,""),"")</f>
        <v/>
      </c>
      <c r="C356" s="91" t="str">
        <f t="shared" ca="1" si="11"/>
        <v/>
      </c>
      <c r="D356" s="91" t="str" cm="1">
        <f t="array" aca="1" ref="D356" ca="1">IF(AND(B356&lt;INDIRECT($B$1&amp;"!$C$7"),ISNUMBER(B356)),INDIRECT($B$1&amp;"!$C$16")*ERFC(0.5*C356*SQRT(INDIRECT($B$1&amp;"!$F$10")/(INDIRECT($B$1&amp;"!$F$9")*INDIRECT($B$1&amp;"!$C$20")*B356))),"")</f>
        <v/>
      </c>
      <c r="E356" s="91" t="e" cm="1">
        <f t="array" aca="1" ref="E356" ca="1">(INDIRECT($B$1&amp;"!$F$15") -D356)/C356</f>
        <v>#VALUE!</v>
      </c>
      <c r="F356" s="91" t="str" cm="1">
        <f t="array" aca="1" ref="F356" ca="1">IF(ISNUMBER(E356),E356*INDIRECT($B$1&amp;"!$F$9")/$G$3,"")</f>
        <v/>
      </c>
      <c r="G356" s="91" t="str">
        <f t="shared" ca="1" si="12"/>
        <v/>
      </c>
      <c r="H356" s="91" t="str" cm="1">
        <f t="array" aca="1" ref="H356" ca="1">IF(B356&lt;INDIRECT($B$1&amp;"!$C$7"),H355-G356,"")</f>
        <v/>
      </c>
      <c r="I356" s="87"/>
      <c r="J356" s="87"/>
      <c r="R356" s="87"/>
      <c r="S356" s="87"/>
      <c r="U356" s="87"/>
      <c r="V356" s="87"/>
    </row>
    <row r="357" spans="2:22" x14ac:dyDescent="0.25">
      <c r="B357" s="91" t="str" cm="1">
        <f t="array" aca="1" ref="B357" ca="1">IF(ISNUMBER(B356),IF(AND(B356&lt;INDIRECT($B$1&amp;"!$C$7"),H356&gt;0), B356+0.5,""),"")</f>
        <v/>
      </c>
      <c r="C357" s="91" t="str">
        <f t="shared" ca="1" si="11"/>
        <v/>
      </c>
      <c r="D357" s="91" t="str" cm="1">
        <f t="array" aca="1" ref="D357" ca="1">IF(AND(B357&lt;INDIRECT($B$1&amp;"!$C$7"),ISNUMBER(B357)),INDIRECT($B$1&amp;"!$C$16")*ERFC(0.5*C357*SQRT(INDIRECT($B$1&amp;"!$F$10")/(INDIRECT($B$1&amp;"!$F$9")*INDIRECT($B$1&amp;"!$C$20")*B357))),"")</f>
        <v/>
      </c>
      <c r="E357" s="91" t="e" cm="1">
        <f t="array" aca="1" ref="E357" ca="1">(INDIRECT($B$1&amp;"!$F$15") -D357)/C357</f>
        <v>#VALUE!</v>
      </c>
      <c r="F357" s="91" t="str" cm="1">
        <f t="array" aca="1" ref="F357" ca="1">IF(ISNUMBER(E357),E357*INDIRECT($B$1&amp;"!$F$9")/$G$3,"")</f>
        <v/>
      </c>
      <c r="G357" s="91" t="str">
        <f t="shared" ca="1" si="12"/>
        <v/>
      </c>
      <c r="H357" s="91" t="str" cm="1">
        <f t="array" aca="1" ref="H357" ca="1">IF(B357&lt;INDIRECT($B$1&amp;"!$C$7"),H356-G357,"")</f>
        <v/>
      </c>
      <c r="I357" s="87"/>
      <c r="J357" s="87"/>
      <c r="R357" s="87"/>
      <c r="S357" s="87"/>
      <c r="U357" s="87"/>
      <c r="V357" s="87"/>
    </row>
    <row r="358" spans="2:22" x14ac:dyDescent="0.25">
      <c r="B358" s="91" t="str" cm="1">
        <f t="array" aca="1" ref="B358" ca="1">IF(ISNUMBER(B357),IF(AND(B357&lt;INDIRECT($B$1&amp;"!$C$7"),H357&gt;0), B357+0.5,""),"")</f>
        <v/>
      </c>
      <c r="C358" s="91" t="str">
        <f t="shared" ca="1" si="11"/>
        <v/>
      </c>
      <c r="D358" s="91" t="str" cm="1">
        <f t="array" aca="1" ref="D358" ca="1">IF(AND(B358&lt;INDIRECT($B$1&amp;"!$C$7"),ISNUMBER(B358)),INDIRECT($B$1&amp;"!$C$16")*ERFC(0.5*C358*SQRT(INDIRECT($B$1&amp;"!$F$10")/(INDIRECT($B$1&amp;"!$F$9")*INDIRECT($B$1&amp;"!$C$20")*B358))),"")</f>
        <v/>
      </c>
      <c r="E358" s="91" t="e" cm="1">
        <f t="array" aca="1" ref="E358" ca="1">(INDIRECT($B$1&amp;"!$F$15") -D358)/C358</f>
        <v>#VALUE!</v>
      </c>
      <c r="F358" s="91" t="str" cm="1">
        <f t="array" aca="1" ref="F358" ca="1">IF(ISNUMBER(E358),E358*INDIRECT($B$1&amp;"!$F$9")/$G$3,"")</f>
        <v/>
      </c>
      <c r="G358" s="91" t="str">
        <f t="shared" ca="1" si="12"/>
        <v/>
      </c>
      <c r="H358" s="91" t="str" cm="1">
        <f t="array" aca="1" ref="H358" ca="1">IF(B358&lt;INDIRECT($B$1&amp;"!$C$7"),H357-G358,"")</f>
        <v/>
      </c>
      <c r="I358" s="87"/>
      <c r="J358" s="87"/>
      <c r="R358" s="87"/>
      <c r="S358" s="87"/>
      <c r="U358" s="87"/>
      <c r="V358" s="87"/>
    </row>
    <row r="359" spans="2:22" x14ac:dyDescent="0.25">
      <c r="B359" s="91" t="str" cm="1">
        <f t="array" aca="1" ref="B359" ca="1">IF(ISNUMBER(B358),IF(AND(B358&lt;INDIRECT($B$1&amp;"!$C$7"),H358&gt;0), B358+0.5,""),"")</f>
        <v/>
      </c>
      <c r="C359" s="91" t="str">
        <f t="shared" ca="1" si="11"/>
        <v/>
      </c>
      <c r="D359" s="91" t="str" cm="1">
        <f t="array" aca="1" ref="D359" ca="1">IF(AND(B359&lt;INDIRECT($B$1&amp;"!$C$7"),ISNUMBER(B359)),INDIRECT($B$1&amp;"!$C$16")*ERFC(0.5*C359*SQRT(INDIRECT($B$1&amp;"!$F$10")/(INDIRECT($B$1&amp;"!$F$9")*INDIRECT($B$1&amp;"!$C$20")*B359))),"")</f>
        <v/>
      </c>
      <c r="E359" s="91" t="e" cm="1">
        <f t="array" aca="1" ref="E359" ca="1">(INDIRECT($B$1&amp;"!$F$15") -D359)/C359</f>
        <v>#VALUE!</v>
      </c>
      <c r="F359" s="91" t="str" cm="1">
        <f t="array" aca="1" ref="F359" ca="1">IF(ISNUMBER(E359),E359*INDIRECT($B$1&amp;"!$F$9")/$G$3,"")</f>
        <v/>
      </c>
      <c r="G359" s="91" t="str">
        <f t="shared" ca="1" si="12"/>
        <v/>
      </c>
      <c r="H359" s="91" t="str" cm="1">
        <f t="array" aca="1" ref="H359" ca="1">IF(B359&lt;INDIRECT($B$1&amp;"!$C$7"),H358-G359,"")</f>
        <v/>
      </c>
      <c r="I359" s="87"/>
      <c r="J359" s="87"/>
      <c r="R359" s="87"/>
      <c r="S359" s="87"/>
      <c r="U359" s="87"/>
      <c r="V359" s="87"/>
    </row>
    <row r="360" spans="2:22" x14ac:dyDescent="0.25">
      <c r="B360" s="91" t="str" cm="1">
        <f t="array" aca="1" ref="B360" ca="1">IF(ISNUMBER(B359),IF(AND(B359&lt;INDIRECT($B$1&amp;"!$C$7"),H359&gt;0), B359+0.5,""),"")</f>
        <v/>
      </c>
      <c r="C360" s="91" t="str">
        <f t="shared" ca="1" si="11"/>
        <v/>
      </c>
      <c r="D360" s="91" t="str" cm="1">
        <f t="array" aca="1" ref="D360" ca="1">IF(AND(B360&lt;INDIRECT($B$1&amp;"!$C$7"),ISNUMBER(B360)),INDIRECT($B$1&amp;"!$C$16")*ERFC(0.5*C360*SQRT(INDIRECT($B$1&amp;"!$F$10")/(INDIRECT($B$1&amp;"!$F$9")*INDIRECT($B$1&amp;"!$C$20")*B360))),"")</f>
        <v/>
      </c>
      <c r="E360" s="91" t="e" cm="1">
        <f t="array" aca="1" ref="E360" ca="1">(INDIRECT($B$1&amp;"!$F$15") -D360)/C360</f>
        <v>#VALUE!</v>
      </c>
      <c r="F360" s="91" t="str" cm="1">
        <f t="array" aca="1" ref="F360" ca="1">IF(ISNUMBER(E360),E360*INDIRECT($B$1&amp;"!$F$9")/$G$3,"")</f>
        <v/>
      </c>
      <c r="G360" s="91" t="str">
        <f t="shared" ca="1" si="12"/>
        <v/>
      </c>
      <c r="H360" s="91" t="str" cm="1">
        <f t="array" aca="1" ref="H360" ca="1">IF(B360&lt;INDIRECT($B$1&amp;"!$C$7"),H359-G360,"")</f>
        <v/>
      </c>
      <c r="I360" s="87"/>
      <c r="J360" s="87"/>
      <c r="R360" s="87"/>
      <c r="S360" s="87"/>
      <c r="U360" s="87"/>
      <c r="V360" s="87"/>
    </row>
    <row r="361" spans="2:22" x14ac:dyDescent="0.25">
      <c r="B361" s="91" t="str" cm="1">
        <f t="array" aca="1" ref="B361" ca="1">IF(ISNUMBER(B360),IF(AND(B360&lt;INDIRECT($B$1&amp;"!$C$7"),H360&gt;0), B360+0.5,""),"")</f>
        <v/>
      </c>
      <c r="C361" s="91" t="str">
        <f t="shared" ca="1" si="11"/>
        <v/>
      </c>
      <c r="D361" s="91" t="str" cm="1">
        <f t="array" aca="1" ref="D361" ca="1">IF(AND(B361&lt;INDIRECT($B$1&amp;"!$C$7"),ISNUMBER(B361)),INDIRECT($B$1&amp;"!$C$16")*ERFC(0.5*C361*SQRT(INDIRECT($B$1&amp;"!$F$10")/(INDIRECT($B$1&amp;"!$F$9")*INDIRECT($B$1&amp;"!$C$20")*B361))),"")</f>
        <v/>
      </c>
      <c r="E361" s="91" t="e" cm="1">
        <f t="array" aca="1" ref="E361" ca="1">(INDIRECT($B$1&amp;"!$F$15") -D361)/C361</f>
        <v>#VALUE!</v>
      </c>
      <c r="F361" s="91" t="str" cm="1">
        <f t="array" aca="1" ref="F361" ca="1">IF(ISNUMBER(E361),E361*INDIRECT($B$1&amp;"!$F$9")/$G$3,"")</f>
        <v/>
      </c>
      <c r="G361" s="91" t="str">
        <f t="shared" ca="1" si="12"/>
        <v/>
      </c>
      <c r="H361" s="91" t="str" cm="1">
        <f t="array" aca="1" ref="H361" ca="1">IF(B361&lt;INDIRECT($B$1&amp;"!$C$7"),H360-G361,"")</f>
        <v/>
      </c>
      <c r="I361" s="87"/>
      <c r="J361" s="87"/>
      <c r="R361" s="87"/>
      <c r="S361" s="87"/>
      <c r="U361" s="87"/>
      <c r="V361" s="87"/>
    </row>
    <row r="362" spans="2:22" x14ac:dyDescent="0.25">
      <c r="B362" s="91" t="str" cm="1">
        <f t="array" aca="1" ref="B362" ca="1">IF(ISNUMBER(B361),IF(AND(B361&lt;INDIRECT($B$1&amp;"!$C$7"),H361&gt;0), B361+0.5,""),"")</f>
        <v/>
      </c>
      <c r="C362" s="91" t="str">
        <f t="shared" ca="1" si="11"/>
        <v/>
      </c>
      <c r="D362" s="91" t="str" cm="1">
        <f t="array" aca="1" ref="D362" ca="1">IF(AND(B362&lt;INDIRECT($B$1&amp;"!$C$7"),ISNUMBER(B362)),INDIRECT($B$1&amp;"!$C$16")*ERFC(0.5*C362*SQRT(INDIRECT($B$1&amp;"!$F$10")/(INDIRECT($B$1&amp;"!$F$9")*INDIRECT($B$1&amp;"!$C$20")*B362))),"")</f>
        <v/>
      </c>
      <c r="E362" s="91" t="e" cm="1">
        <f t="array" aca="1" ref="E362" ca="1">(INDIRECT($B$1&amp;"!$F$15") -D362)/C362</f>
        <v>#VALUE!</v>
      </c>
      <c r="F362" s="91" t="str" cm="1">
        <f t="array" aca="1" ref="F362" ca="1">IF(ISNUMBER(E362),E362*INDIRECT($B$1&amp;"!$F$9")/$G$3,"")</f>
        <v/>
      </c>
      <c r="G362" s="91" t="str">
        <f t="shared" ca="1" si="12"/>
        <v/>
      </c>
      <c r="H362" s="91" t="str" cm="1">
        <f t="array" aca="1" ref="H362" ca="1">IF(B362&lt;INDIRECT($B$1&amp;"!$C$7"),H361-G362,"")</f>
        <v/>
      </c>
      <c r="I362" s="87"/>
      <c r="J362" s="87"/>
      <c r="R362" s="87"/>
      <c r="S362" s="87"/>
      <c r="U362" s="87"/>
      <c r="V362" s="87"/>
    </row>
    <row r="363" spans="2:22" x14ac:dyDescent="0.25">
      <c r="B363" s="91" t="str" cm="1">
        <f t="array" aca="1" ref="B363" ca="1">IF(ISNUMBER(B362),IF(AND(B362&lt;INDIRECT($B$1&amp;"!$C$7"),H362&gt;0), B362+0.5,""),"")</f>
        <v/>
      </c>
      <c r="C363" s="91" t="str">
        <f t="shared" ca="1" si="11"/>
        <v/>
      </c>
      <c r="D363" s="91" t="str" cm="1">
        <f t="array" aca="1" ref="D363" ca="1">IF(AND(B363&lt;INDIRECT($B$1&amp;"!$C$7"),ISNUMBER(B363)),INDIRECT($B$1&amp;"!$C$16")*ERFC(0.5*C363*SQRT(INDIRECT($B$1&amp;"!$F$10")/(INDIRECT($B$1&amp;"!$F$9")*INDIRECT($B$1&amp;"!$C$20")*B363))),"")</f>
        <v/>
      </c>
      <c r="E363" s="91" t="e" cm="1">
        <f t="array" aca="1" ref="E363" ca="1">(INDIRECT($B$1&amp;"!$F$15") -D363)/C363</f>
        <v>#VALUE!</v>
      </c>
      <c r="F363" s="91" t="str" cm="1">
        <f t="array" aca="1" ref="F363" ca="1">IF(ISNUMBER(E363),E363*INDIRECT($B$1&amp;"!$F$9")/$G$3,"")</f>
        <v/>
      </c>
      <c r="G363" s="91" t="str">
        <f t="shared" ca="1" si="12"/>
        <v/>
      </c>
      <c r="H363" s="91" t="str" cm="1">
        <f t="array" aca="1" ref="H363" ca="1">IF(B363&lt;INDIRECT($B$1&amp;"!$C$7"),H362-G363,"")</f>
        <v/>
      </c>
      <c r="I363" s="87"/>
      <c r="J363" s="87"/>
      <c r="R363" s="87"/>
      <c r="S363" s="87"/>
      <c r="U363" s="87"/>
      <c r="V363" s="87"/>
    </row>
    <row r="364" spans="2:22" x14ac:dyDescent="0.25">
      <c r="B364" s="91" t="str" cm="1">
        <f t="array" aca="1" ref="B364" ca="1">IF(ISNUMBER(B363),IF(AND(B363&lt;INDIRECT($B$1&amp;"!$C$7"),H363&gt;0), B363+0.5,""),"")</f>
        <v/>
      </c>
      <c r="C364" s="91" t="str">
        <f t="shared" ca="1" si="11"/>
        <v/>
      </c>
      <c r="D364" s="91" t="str" cm="1">
        <f t="array" aca="1" ref="D364" ca="1">IF(AND(B364&lt;INDIRECT($B$1&amp;"!$C$7"),ISNUMBER(B364)),INDIRECT($B$1&amp;"!$C$16")*ERFC(0.5*C364*SQRT(INDIRECT($B$1&amp;"!$F$10")/(INDIRECT($B$1&amp;"!$F$9")*INDIRECT($B$1&amp;"!$C$20")*B364))),"")</f>
        <v/>
      </c>
      <c r="E364" s="91" t="e" cm="1">
        <f t="array" aca="1" ref="E364" ca="1">(INDIRECT($B$1&amp;"!$F$15") -D364)/C364</f>
        <v>#VALUE!</v>
      </c>
      <c r="F364" s="91" t="str" cm="1">
        <f t="array" aca="1" ref="F364" ca="1">IF(ISNUMBER(E364),E364*INDIRECT($B$1&amp;"!$F$9")/$G$3,"")</f>
        <v/>
      </c>
      <c r="G364" s="91" t="str">
        <f t="shared" ca="1" si="12"/>
        <v/>
      </c>
      <c r="H364" s="91" t="str" cm="1">
        <f t="array" aca="1" ref="H364" ca="1">IF(B364&lt;INDIRECT($B$1&amp;"!$C$7"),H363-G364,"")</f>
        <v/>
      </c>
      <c r="I364" s="87"/>
      <c r="J364" s="87"/>
      <c r="R364" s="87"/>
      <c r="S364" s="87"/>
      <c r="U364" s="87"/>
      <c r="V364" s="87"/>
    </row>
    <row r="365" spans="2:22" x14ac:dyDescent="0.25">
      <c r="B365" s="91" t="str" cm="1">
        <f t="array" aca="1" ref="B365" ca="1">IF(ISNUMBER(B364),IF(AND(B364&lt;INDIRECT($B$1&amp;"!$C$7"),H364&gt;0), B364+0.5,""),"")</f>
        <v/>
      </c>
      <c r="C365" s="91" t="str">
        <f t="shared" ca="1" si="11"/>
        <v/>
      </c>
      <c r="D365" s="91" t="str" cm="1">
        <f t="array" aca="1" ref="D365" ca="1">IF(AND(B365&lt;INDIRECT($B$1&amp;"!$C$7"),ISNUMBER(B365)),INDIRECT($B$1&amp;"!$C$16")*ERFC(0.5*C365*SQRT(INDIRECT($B$1&amp;"!$F$10")/(INDIRECT($B$1&amp;"!$F$9")*INDIRECT($B$1&amp;"!$C$20")*B365))),"")</f>
        <v/>
      </c>
      <c r="E365" s="91" t="e" cm="1">
        <f t="array" aca="1" ref="E365" ca="1">(INDIRECT($B$1&amp;"!$F$15") -D365)/C365</f>
        <v>#VALUE!</v>
      </c>
      <c r="F365" s="91" t="str" cm="1">
        <f t="array" aca="1" ref="F365" ca="1">IF(ISNUMBER(E365),E365*INDIRECT($B$1&amp;"!$F$9")/$G$3,"")</f>
        <v/>
      </c>
      <c r="G365" s="91" t="str">
        <f t="shared" ca="1" si="12"/>
        <v/>
      </c>
      <c r="H365" s="91" t="str" cm="1">
        <f t="array" aca="1" ref="H365" ca="1">IF(B365&lt;INDIRECT($B$1&amp;"!$C$7"),H364-G365,"")</f>
        <v/>
      </c>
      <c r="I365" s="87"/>
      <c r="J365" s="87"/>
      <c r="R365" s="87"/>
      <c r="S365" s="87"/>
      <c r="U365" s="87"/>
      <c r="V365" s="87"/>
    </row>
    <row r="366" spans="2:22" x14ac:dyDescent="0.25">
      <c r="B366" s="91" t="str" cm="1">
        <f t="array" aca="1" ref="B366" ca="1">IF(ISNUMBER(B365),IF(AND(B365&lt;INDIRECT($B$1&amp;"!$C$7"),H365&gt;0), B365+0.5,""),"")</f>
        <v/>
      </c>
      <c r="C366" s="91" t="str">
        <f t="shared" ca="1" si="11"/>
        <v/>
      </c>
      <c r="D366" s="91" t="str" cm="1">
        <f t="array" aca="1" ref="D366" ca="1">IF(AND(B366&lt;INDIRECT($B$1&amp;"!$C$7"),ISNUMBER(B366)),INDIRECT($B$1&amp;"!$C$16")*ERFC(0.5*C366*SQRT(INDIRECT($B$1&amp;"!$F$10")/(INDIRECT($B$1&amp;"!$F$9")*INDIRECT($B$1&amp;"!$C$20")*B366))),"")</f>
        <v/>
      </c>
      <c r="E366" s="91" t="e" cm="1">
        <f t="array" aca="1" ref="E366" ca="1">(INDIRECT($B$1&amp;"!$F$15") -D366)/C366</f>
        <v>#VALUE!</v>
      </c>
      <c r="F366" s="91" t="str" cm="1">
        <f t="array" aca="1" ref="F366" ca="1">IF(ISNUMBER(E366),E366*INDIRECT($B$1&amp;"!$F$9")/$G$3,"")</f>
        <v/>
      </c>
      <c r="G366" s="91" t="str">
        <f t="shared" ca="1" si="12"/>
        <v/>
      </c>
      <c r="H366" s="91" t="str" cm="1">
        <f t="array" aca="1" ref="H366" ca="1">IF(B366&lt;INDIRECT($B$1&amp;"!$C$7"),H365-G366,"")</f>
        <v/>
      </c>
      <c r="I366" s="87"/>
      <c r="J366" s="87"/>
      <c r="R366" s="87"/>
      <c r="S366" s="87"/>
      <c r="U366" s="87"/>
      <c r="V366" s="87"/>
    </row>
    <row r="367" spans="2:22" x14ac:dyDescent="0.25">
      <c r="B367" s="91" t="str" cm="1">
        <f t="array" aca="1" ref="B367" ca="1">IF(ISNUMBER(B366),IF(AND(B366&lt;INDIRECT($B$1&amp;"!$C$7"),H366&gt;0), B366+0.5,""),"")</f>
        <v/>
      </c>
      <c r="C367" s="91" t="str">
        <f t="shared" ca="1" si="11"/>
        <v/>
      </c>
      <c r="D367" s="91" t="str" cm="1">
        <f t="array" aca="1" ref="D367" ca="1">IF(AND(B367&lt;INDIRECT($B$1&amp;"!$C$7"),ISNUMBER(B367)),INDIRECT($B$1&amp;"!$C$16")*ERFC(0.5*C367*SQRT(INDIRECT($B$1&amp;"!$F$10")/(INDIRECT($B$1&amp;"!$F$9")*INDIRECT($B$1&amp;"!$C$20")*B367))),"")</f>
        <v/>
      </c>
      <c r="E367" s="91" t="e" cm="1">
        <f t="array" aca="1" ref="E367" ca="1">(INDIRECT($B$1&amp;"!$F$15") -D367)/C367</f>
        <v>#VALUE!</v>
      </c>
      <c r="F367" s="91" t="str" cm="1">
        <f t="array" aca="1" ref="F367" ca="1">IF(ISNUMBER(E367),E367*INDIRECT($B$1&amp;"!$F$9")/$G$3,"")</f>
        <v/>
      </c>
      <c r="G367" s="91" t="str">
        <f t="shared" ca="1" si="12"/>
        <v/>
      </c>
      <c r="H367" s="91" t="str" cm="1">
        <f t="array" aca="1" ref="H367" ca="1">IF(B367&lt;INDIRECT($B$1&amp;"!$C$7"),H366-G367,"")</f>
        <v/>
      </c>
      <c r="I367" s="87"/>
      <c r="J367" s="87"/>
      <c r="R367" s="87"/>
      <c r="S367" s="87"/>
      <c r="U367" s="87"/>
      <c r="V367" s="87"/>
    </row>
    <row r="368" spans="2:22" x14ac:dyDescent="0.25">
      <c r="B368" s="91" t="str" cm="1">
        <f t="array" aca="1" ref="B368" ca="1">IF(ISNUMBER(B367),IF(AND(B367&lt;INDIRECT($B$1&amp;"!$C$7"),H367&gt;0), B367+0.5,""),"")</f>
        <v/>
      </c>
      <c r="C368" s="91" t="str">
        <f t="shared" ca="1" si="11"/>
        <v/>
      </c>
      <c r="D368" s="91" t="str" cm="1">
        <f t="array" aca="1" ref="D368" ca="1">IF(AND(B368&lt;INDIRECT($B$1&amp;"!$C$7"),ISNUMBER(B368)),INDIRECT($B$1&amp;"!$C$16")*ERFC(0.5*C368*SQRT(INDIRECT($B$1&amp;"!$F$10")/(INDIRECT($B$1&amp;"!$F$9")*INDIRECT($B$1&amp;"!$C$20")*B368))),"")</f>
        <v/>
      </c>
      <c r="E368" s="91" t="e" cm="1">
        <f t="array" aca="1" ref="E368" ca="1">(INDIRECT($B$1&amp;"!$F$15") -D368)/C368</f>
        <v>#VALUE!</v>
      </c>
      <c r="F368" s="91" t="str" cm="1">
        <f t="array" aca="1" ref="F368" ca="1">IF(ISNUMBER(E368),E368*INDIRECT($B$1&amp;"!$F$9")/$G$3,"")</f>
        <v/>
      </c>
      <c r="G368" s="91" t="str">
        <f t="shared" ca="1" si="12"/>
        <v/>
      </c>
      <c r="H368" s="91" t="str" cm="1">
        <f t="array" aca="1" ref="H368" ca="1">IF(B368&lt;INDIRECT($B$1&amp;"!$C$7"),H367-G368,"")</f>
        <v/>
      </c>
      <c r="I368" s="87"/>
      <c r="J368" s="87"/>
      <c r="R368" s="87"/>
      <c r="S368" s="87"/>
      <c r="U368" s="87"/>
      <c r="V368" s="87"/>
    </row>
    <row r="369" spans="2:22" x14ac:dyDescent="0.25">
      <c r="B369" s="91" t="str" cm="1">
        <f t="array" aca="1" ref="B369" ca="1">IF(ISNUMBER(B368),IF(AND(B368&lt;INDIRECT($B$1&amp;"!$C$7"),H368&gt;0), B368+0.5,""),"")</f>
        <v/>
      </c>
      <c r="C369" s="91" t="str">
        <f t="shared" ref="C369:C432" ca="1" si="13">IF(ISNUMBER(B369),H368,"")</f>
        <v/>
      </c>
      <c r="D369" s="91" t="str" cm="1">
        <f t="array" aca="1" ref="D369" ca="1">IF(AND(B369&lt;INDIRECT($B$1&amp;"!$C$7"),ISNUMBER(B369)),INDIRECT($B$1&amp;"!$C$16")*ERFC(0.5*C369*SQRT(INDIRECT($B$1&amp;"!$F$10")/(INDIRECT($B$1&amp;"!$F$9")*INDIRECT($B$1&amp;"!$C$20")*B369))),"")</f>
        <v/>
      </c>
      <c r="E369" s="91" t="e" cm="1">
        <f t="array" aca="1" ref="E369" ca="1">(INDIRECT($B$1&amp;"!$F$15") -D369)/C369</f>
        <v>#VALUE!</v>
      </c>
      <c r="F369" s="91" t="str" cm="1">
        <f t="array" aca="1" ref="F369" ca="1">IF(ISNUMBER(E369),E369*INDIRECT($B$1&amp;"!$F$9")/$G$3,"")</f>
        <v/>
      </c>
      <c r="G369" s="91" t="str">
        <f t="shared" ref="G369:G432" ca="1" si="14">IF(ISNUMBER(F369),F369*ABS(B368-B369)/$I$3,"")</f>
        <v/>
      </c>
      <c r="H369" s="91" t="str" cm="1">
        <f t="array" aca="1" ref="H369" ca="1">IF(B369&lt;INDIRECT($B$1&amp;"!$C$7"),H368-G369,"")</f>
        <v/>
      </c>
      <c r="I369" s="87"/>
      <c r="J369" s="87"/>
      <c r="R369" s="87"/>
      <c r="S369" s="87"/>
      <c r="U369" s="87"/>
      <c r="V369" s="87"/>
    </row>
    <row r="370" spans="2:22" x14ac:dyDescent="0.25">
      <c r="B370" s="91" t="str" cm="1">
        <f t="array" aca="1" ref="B370" ca="1">IF(ISNUMBER(B369),IF(AND(B369&lt;INDIRECT($B$1&amp;"!$C$7"),H369&gt;0), B369+0.5,""),"")</f>
        <v/>
      </c>
      <c r="C370" s="91" t="str">
        <f t="shared" ca="1" si="13"/>
        <v/>
      </c>
      <c r="D370" s="91" t="str" cm="1">
        <f t="array" aca="1" ref="D370" ca="1">IF(AND(B370&lt;INDIRECT($B$1&amp;"!$C$7"),ISNUMBER(B370)),INDIRECT($B$1&amp;"!$C$16")*ERFC(0.5*C370*SQRT(INDIRECT($B$1&amp;"!$F$10")/(INDIRECT($B$1&amp;"!$F$9")*INDIRECT($B$1&amp;"!$C$20")*B370))),"")</f>
        <v/>
      </c>
      <c r="E370" s="91" t="e" cm="1">
        <f t="array" aca="1" ref="E370" ca="1">(INDIRECT($B$1&amp;"!$F$15") -D370)/C370</f>
        <v>#VALUE!</v>
      </c>
      <c r="F370" s="91" t="str" cm="1">
        <f t="array" aca="1" ref="F370" ca="1">IF(ISNUMBER(E370),E370*INDIRECT($B$1&amp;"!$F$9")/$G$3,"")</f>
        <v/>
      </c>
      <c r="G370" s="91" t="str">
        <f t="shared" ca="1" si="14"/>
        <v/>
      </c>
      <c r="H370" s="91" t="str" cm="1">
        <f t="array" aca="1" ref="H370" ca="1">IF(B370&lt;INDIRECT($B$1&amp;"!$C$7"),H369-G370,"")</f>
        <v/>
      </c>
      <c r="I370" s="87"/>
      <c r="J370" s="87"/>
      <c r="R370" s="87"/>
      <c r="S370" s="87"/>
      <c r="U370" s="87"/>
      <c r="V370" s="87"/>
    </row>
    <row r="371" spans="2:22" x14ac:dyDescent="0.25">
      <c r="B371" s="91" t="str" cm="1">
        <f t="array" aca="1" ref="B371" ca="1">IF(ISNUMBER(B370),IF(AND(B370&lt;INDIRECT($B$1&amp;"!$C$7"),H370&gt;0), B370+0.5,""),"")</f>
        <v/>
      </c>
      <c r="C371" s="91" t="str">
        <f t="shared" ca="1" si="13"/>
        <v/>
      </c>
      <c r="D371" s="91" t="str" cm="1">
        <f t="array" aca="1" ref="D371" ca="1">IF(AND(B371&lt;INDIRECT($B$1&amp;"!$C$7"),ISNUMBER(B371)),INDIRECT($B$1&amp;"!$C$16")*ERFC(0.5*C371*SQRT(INDIRECT($B$1&amp;"!$F$10")/(INDIRECT($B$1&amp;"!$F$9")*INDIRECT($B$1&amp;"!$C$20")*B371))),"")</f>
        <v/>
      </c>
      <c r="E371" s="91" t="e" cm="1">
        <f t="array" aca="1" ref="E371" ca="1">(INDIRECT($B$1&amp;"!$F$15") -D371)/C371</f>
        <v>#VALUE!</v>
      </c>
      <c r="F371" s="91" t="str" cm="1">
        <f t="array" aca="1" ref="F371" ca="1">IF(ISNUMBER(E371),E371*INDIRECT($B$1&amp;"!$F$9")/$G$3,"")</f>
        <v/>
      </c>
      <c r="G371" s="91" t="str">
        <f t="shared" ca="1" si="14"/>
        <v/>
      </c>
      <c r="H371" s="91" t="str" cm="1">
        <f t="array" aca="1" ref="H371" ca="1">IF(B371&lt;INDIRECT($B$1&amp;"!$C$7"),H370-G371,"")</f>
        <v/>
      </c>
      <c r="I371" s="87"/>
      <c r="J371" s="87"/>
      <c r="R371" s="87"/>
      <c r="S371" s="87"/>
      <c r="U371" s="87"/>
      <c r="V371" s="87"/>
    </row>
    <row r="372" spans="2:22" x14ac:dyDescent="0.25">
      <c r="B372" s="91" t="str" cm="1">
        <f t="array" aca="1" ref="B372" ca="1">IF(ISNUMBER(B371),IF(AND(B371&lt;INDIRECT($B$1&amp;"!$C$7"),H371&gt;0), B371+0.5,""),"")</f>
        <v/>
      </c>
      <c r="C372" s="91" t="str">
        <f t="shared" ca="1" si="13"/>
        <v/>
      </c>
      <c r="D372" s="91" t="str" cm="1">
        <f t="array" aca="1" ref="D372" ca="1">IF(AND(B372&lt;INDIRECT($B$1&amp;"!$C$7"),ISNUMBER(B372)),INDIRECT($B$1&amp;"!$C$16")*ERFC(0.5*C372*SQRT(INDIRECT($B$1&amp;"!$F$10")/(INDIRECT($B$1&amp;"!$F$9")*INDIRECT($B$1&amp;"!$C$20")*B372))),"")</f>
        <v/>
      </c>
      <c r="E372" s="91" t="e" cm="1">
        <f t="array" aca="1" ref="E372" ca="1">(INDIRECT($B$1&amp;"!$F$15") -D372)/C372</f>
        <v>#VALUE!</v>
      </c>
      <c r="F372" s="91" t="str" cm="1">
        <f t="array" aca="1" ref="F372" ca="1">IF(ISNUMBER(E372),E372*INDIRECT($B$1&amp;"!$F$9")/$G$3,"")</f>
        <v/>
      </c>
      <c r="G372" s="91" t="str">
        <f t="shared" ca="1" si="14"/>
        <v/>
      </c>
      <c r="H372" s="91" t="str" cm="1">
        <f t="array" aca="1" ref="H372" ca="1">IF(B372&lt;INDIRECT($B$1&amp;"!$C$7"),H371-G372,"")</f>
        <v/>
      </c>
      <c r="I372" s="87"/>
      <c r="J372" s="87"/>
      <c r="R372" s="87"/>
      <c r="S372" s="87"/>
      <c r="U372" s="87"/>
      <c r="V372" s="87"/>
    </row>
    <row r="373" spans="2:22" x14ac:dyDescent="0.25">
      <c r="B373" s="91" t="str" cm="1">
        <f t="array" aca="1" ref="B373" ca="1">IF(ISNUMBER(B372),IF(AND(B372&lt;INDIRECT($B$1&amp;"!$C$7"),H372&gt;0), B372+0.5,""),"")</f>
        <v/>
      </c>
      <c r="C373" s="91" t="str">
        <f t="shared" ca="1" si="13"/>
        <v/>
      </c>
      <c r="D373" s="91" t="str" cm="1">
        <f t="array" aca="1" ref="D373" ca="1">IF(AND(B373&lt;INDIRECT($B$1&amp;"!$C$7"),ISNUMBER(B373)),INDIRECT($B$1&amp;"!$C$16")*ERFC(0.5*C373*SQRT(INDIRECT($B$1&amp;"!$F$10")/(INDIRECT($B$1&amp;"!$F$9")*INDIRECT($B$1&amp;"!$C$20")*B373))),"")</f>
        <v/>
      </c>
      <c r="E373" s="91" t="e" cm="1">
        <f t="array" aca="1" ref="E373" ca="1">(INDIRECT($B$1&amp;"!$F$15") -D373)/C373</f>
        <v>#VALUE!</v>
      </c>
      <c r="F373" s="91" t="str" cm="1">
        <f t="array" aca="1" ref="F373" ca="1">IF(ISNUMBER(E373),E373*INDIRECT($B$1&amp;"!$F$9")/$G$3,"")</f>
        <v/>
      </c>
      <c r="G373" s="91" t="str">
        <f t="shared" ca="1" si="14"/>
        <v/>
      </c>
      <c r="H373" s="91" t="str" cm="1">
        <f t="array" aca="1" ref="H373" ca="1">IF(B373&lt;INDIRECT($B$1&amp;"!$C$7"),H372-G373,"")</f>
        <v/>
      </c>
      <c r="I373" s="87"/>
      <c r="J373" s="87"/>
      <c r="R373" s="87"/>
      <c r="S373" s="87"/>
      <c r="U373" s="87"/>
      <c r="V373" s="87"/>
    </row>
    <row r="374" spans="2:22" x14ac:dyDescent="0.25">
      <c r="B374" s="91" t="str" cm="1">
        <f t="array" aca="1" ref="B374" ca="1">IF(ISNUMBER(B373),IF(AND(B373&lt;INDIRECT($B$1&amp;"!$C$7"),H373&gt;0), B373+0.5,""),"")</f>
        <v/>
      </c>
      <c r="C374" s="91" t="str">
        <f t="shared" ca="1" si="13"/>
        <v/>
      </c>
      <c r="D374" s="91" t="str" cm="1">
        <f t="array" aca="1" ref="D374" ca="1">IF(AND(B374&lt;INDIRECT($B$1&amp;"!$C$7"),ISNUMBER(B374)),INDIRECT($B$1&amp;"!$C$16")*ERFC(0.5*C374*SQRT(INDIRECT($B$1&amp;"!$F$10")/(INDIRECT($B$1&amp;"!$F$9")*INDIRECT($B$1&amp;"!$C$20")*B374))),"")</f>
        <v/>
      </c>
      <c r="E374" s="91" t="e" cm="1">
        <f t="array" aca="1" ref="E374" ca="1">(INDIRECT($B$1&amp;"!$F$15") -D374)/C374</f>
        <v>#VALUE!</v>
      </c>
      <c r="F374" s="91" t="str" cm="1">
        <f t="array" aca="1" ref="F374" ca="1">IF(ISNUMBER(E374),E374*INDIRECT($B$1&amp;"!$F$9")/$G$3,"")</f>
        <v/>
      </c>
      <c r="G374" s="91" t="str">
        <f t="shared" ca="1" si="14"/>
        <v/>
      </c>
      <c r="H374" s="91" t="str" cm="1">
        <f t="array" aca="1" ref="H374" ca="1">IF(B374&lt;INDIRECT($B$1&amp;"!$C$7"),H373-G374,"")</f>
        <v/>
      </c>
      <c r="I374" s="87"/>
      <c r="J374" s="87"/>
      <c r="R374" s="87"/>
      <c r="S374" s="87"/>
      <c r="U374" s="87"/>
      <c r="V374" s="87"/>
    </row>
    <row r="375" spans="2:22" x14ac:dyDescent="0.25">
      <c r="B375" s="91" t="str" cm="1">
        <f t="array" aca="1" ref="B375" ca="1">IF(ISNUMBER(B374),IF(AND(B374&lt;INDIRECT($B$1&amp;"!$C$7"),H374&gt;0), B374+0.5,""),"")</f>
        <v/>
      </c>
      <c r="C375" s="91" t="str">
        <f t="shared" ca="1" si="13"/>
        <v/>
      </c>
      <c r="D375" s="91" t="str" cm="1">
        <f t="array" aca="1" ref="D375" ca="1">IF(AND(B375&lt;INDIRECT($B$1&amp;"!$C$7"),ISNUMBER(B375)),INDIRECT($B$1&amp;"!$C$16")*ERFC(0.5*C375*SQRT(INDIRECT($B$1&amp;"!$F$10")/(INDIRECT($B$1&amp;"!$F$9")*INDIRECT($B$1&amp;"!$C$20")*B375))),"")</f>
        <v/>
      </c>
      <c r="E375" s="91" t="e" cm="1">
        <f t="array" aca="1" ref="E375" ca="1">(INDIRECT($B$1&amp;"!$F$15") -D375)/C375</f>
        <v>#VALUE!</v>
      </c>
      <c r="F375" s="91" t="str" cm="1">
        <f t="array" aca="1" ref="F375" ca="1">IF(ISNUMBER(E375),E375*INDIRECT($B$1&amp;"!$F$9")/$G$3,"")</f>
        <v/>
      </c>
      <c r="G375" s="91" t="str">
        <f t="shared" ca="1" si="14"/>
        <v/>
      </c>
      <c r="H375" s="91" t="str" cm="1">
        <f t="array" aca="1" ref="H375" ca="1">IF(B375&lt;INDIRECT($B$1&amp;"!$C$7"),H374-G375,"")</f>
        <v/>
      </c>
      <c r="I375" s="87"/>
      <c r="J375" s="87"/>
      <c r="R375" s="87"/>
      <c r="S375" s="87"/>
      <c r="U375" s="87"/>
      <c r="V375" s="87"/>
    </row>
    <row r="376" spans="2:22" x14ac:dyDescent="0.25">
      <c r="B376" s="91" t="str" cm="1">
        <f t="array" aca="1" ref="B376" ca="1">IF(ISNUMBER(B375),IF(AND(B375&lt;INDIRECT($B$1&amp;"!$C$7"),H375&gt;0), B375+0.5,""),"")</f>
        <v/>
      </c>
      <c r="C376" s="91" t="str">
        <f t="shared" ca="1" si="13"/>
        <v/>
      </c>
      <c r="D376" s="91" t="str" cm="1">
        <f t="array" aca="1" ref="D376" ca="1">IF(AND(B376&lt;INDIRECT($B$1&amp;"!$C$7"),ISNUMBER(B376)),INDIRECT($B$1&amp;"!$C$16")*ERFC(0.5*C376*SQRT(INDIRECT($B$1&amp;"!$F$10")/(INDIRECT($B$1&amp;"!$F$9")*INDIRECT($B$1&amp;"!$C$20")*B376))),"")</f>
        <v/>
      </c>
      <c r="E376" s="91" t="e" cm="1">
        <f t="array" aca="1" ref="E376" ca="1">(INDIRECT($B$1&amp;"!$F$15") -D376)/C376</f>
        <v>#VALUE!</v>
      </c>
      <c r="F376" s="91" t="str" cm="1">
        <f t="array" aca="1" ref="F376" ca="1">IF(ISNUMBER(E376),E376*INDIRECT($B$1&amp;"!$F$9")/$G$3,"")</f>
        <v/>
      </c>
      <c r="G376" s="91" t="str">
        <f t="shared" ca="1" si="14"/>
        <v/>
      </c>
      <c r="H376" s="91" t="str" cm="1">
        <f t="array" aca="1" ref="H376" ca="1">IF(B376&lt;INDIRECT($B$1&amp;"!$C$7"),H375-G376,"")</f>
        <v/>
      </c>
      <c r="I376" s="87"/>
      <c r="J376" s="87"/>
      <c r="R376" s="87"/>
      <c r="S376" s="87"/>
      <c r="U376" s="87"/>
      <c r="V376" s="87"/>
    </row>
    <row r="377" spans="2:22" x14ac:dyDescent="0.25">
      <c r="B377" s="91" t="str" cm="1">
        <f t="array" aca="1" ref="B377" ca="1">IF(ISNUMBER(B376),IF(AND(B376&lt;INDIRECT($B$1&amp;"!$C$7"),H376&gt;0), B376+0.5,""),"")</f>
        <v/>
      </c>
      <c r="C377" s="91" t="str">
        <f t="shared" ca="1" si="13"/>
        <v/>
      </c>
      <c r="D377" s="91" t="str" cm="1">
        <f t="array" aca="1" ref="D377" ca="1">IF(AND(B377&lt;INDIRECT($B$1&amp;"!$C$7"),ISNUMBER(B377)),INDIRECT($B$1&amp;"!$C$16")*ERFC(0.5*C377*SQRT(INDIRECT($B$1&amp;"!$F$10")/(INDIRECT($B$1&amp;"!$F$9")*INDIRECT($B$1&amp;"!$C$20")*B377))),"")</f>
        <v/>
      </c>
      <c r="E377" s="91" t="e" cm="1">
        <f t="array" aca="1" ref="E377" ca="1">(INDIRECT($B$1&amp;"!$F$15") -D377)/C377</f>
        <v>#VALUE!</v>
      </c>
      <c r="F377" s="91" t="str" cm="1">
        <f t="array" aca="1" ref="F377" ca="1">IF(ISNUMBER(E377),E377*INDIRECT($B$1&amp;"!$F$9")/$G$3,"")</f>
        <v/>
      </c>
      <c r="G377" s="91" t="str">
        <f t="shared" ca="1" si="14"/>
        <v/>
      </c>
      <c r="H377" s="91" t="str" cm="1">
        <f t="array" aca="1" ref="H377" ca="1">IF(B377&lt;INDIRECT($B$1&amp;"!$C$7"),H376-G377,"")</f>
        <v/>
      </c>
      <c r="I377" s="87"/>
      <c r="J377" s="87"/>
      <c r="R377" s="87"/>
      <c r="S377" s="87"/>
      <c r="U377" s="87"/>
      <c r="V377" s="87"/>
    </row>
    <row r="378" spans="2:22" x14ac:dyDescent="0.25">
      <c r="B378" s="91" t="str" cm="1">
        <f t="array" aca="1" ref="B378" ca="1">IF(ISNUMBER(B377),IF(AND(B377&lt;INDIRECT($B$1&amp;"!$C$7"),H377&gt;0), B377+0.5,""),"")</f>
        <v/>
      </c>
      <c r="C378" s="91" t="str">
        <f t="shared" ca="1" si="13"/>
        <v/>
      </c>
      <c r="D378" s="91" t="str" cm="1">
        <f t="array" aca="1" ref="D378" ca="1">IF(AND(B378&lt;INDIRECT($B$1&amp;"!$C$7"),ISNUMBER(B378)),INDIRECT($B$1&amp;"!$C$16")*ERFC(0.5*C378*SQRT(INDIRECT($B$1&amp;"!$F$10")/(INDIRECT($B$1&amp;"!$F$9")*INDIRECT($B$1&amp;"!$C$20")*B378))),"")</f>
        <v/>
      </c>
      <c r="E378" s="91" t="e" cm="1">
        <f t="array" aca="1" ref="E378" ca="1">(INDIRECT($B$1&amp;"!$F$15") -D378)/C378</f>
        <v>#VALUE!</v>
      </c>
      <c r="F378" s="91" t="str" cm="1">
        <f t="array" aca="1" ref="F378" ca="1">IF(ISNUMBER(E378),E378*INDIRECT($B$1&amp;"!$F$9")/$G$3,"")</f>
        <v/>
      </c>
      <c r="G378" s="91" t="str">
        <f t="shared" ca="1" si="14"/>
        <v/>
      </c>
      <c r="H378" s="91" t="str" cm="1">
        <f t="array" aca="1" ref="H378" ca="1">IF(B378&lt;INDIRECT($B$1&amp;"!$C$7"),H377-G378,"")</f>
        <v/>
      </c>
      <c r="I378" s="87"/>
      <c r="J378" s="87"/>
      <c r="R378" s="87"/>
      <c r="S378" s="87"/>
      <c r="U378" s="87"/>
      <c r="V378" s="87"/>
    </row>
    <row r="379" spans="2:22" x14ac:dyDescent="0.25">
      <c r="B379" s="91" t="str" cm="1">
        <f t="array" aca="1" ref="B379" ca="1">IF(ISNUMBER(B378),IF(AND(B378&lt;INDIRECT($B$1&amp;"!$C$7"),H378&gt;0), B378+0.5,""),"")</f>
        <v/>
      </c>
      <c r="C379" s="91" t="str">
        <f t="shared" ca="1" si="13"/>
        <v/>
      </c>
      <c r="D379" s="91" t="str" cm="1">
        <f t="array" aca="1" ref="D379" ca="1">IF(AND(B379&lt;INDIRECT($B$1&amp;"!$C$7"),ISNUMBER(B379)),INDIRECT($B$1&amp;"!$C$16")*ERFC(0.5*C379*SQRT(INDIRECT($B$1&amp;"!$F$10")/(INDIRECT($B$1&amp;"!$F$9")*INDIRECT($B$1&amp;"!$C$20")*B379))),"")</f>
        <v/>
      </c>
      <c r="E379" s="91" t="e" cm="1">
        <f t="array" aca="1" ref="E379" ca="1">(INDIRECT($B$1&amp;"!$F$15") -D379)/C379</f>
        <v>#VALUE!</v>
      </c>
      <c r="F379" s="91" t="str" cm="1">
        <f t="array" aca="1" ref="F379" ca="1">IF(ISNUMBER(E379),E379*INDIRECT($B$1&amp;"!$F$9")/$G$3,"")</f>
        <v/>
      </c>
      <c r="G379" s="91" t="str">
        <f t="shared" ca="1" si="14"/>
        <v/>
      </c>
      <c r="H379" s="91" t="str" cm="1">
        <f t="array" aca="1" ref="H379" ca="1">IF(B379&lt;INDIRECT($B$1&amp;"!$C$7"),H378-G379,"")</f>
        <v/>
      </c>
      <c r="I379" s="87"/>
      <c r="J379" s="87"/>
      <c r="R379" s="87"/>
      <c r="S379" s="87"/>
      <c r="U379" s="87"/>
      <c r="V379" s="87"/>
    </row>
    <row r="380" spans="2:22" x14ac:dyDescent="0.25">
      <c r="B380" s="91" t="str" cm="1">
        <f t="array" aca="1" ref="B380" ca="1">IF(ISNUMBER(B379),IF(AND(B379&lt;INDIRECT($B$1&amp;"!$C$7"),H379&gt;0), B379+0.5,""),"")</f>
        <v/>
      </c>
      <c r="C380" s="91" t="str">
        <f t="shared" ca="1" si="13"/>
        <v/>
      </c>
      <c r="D380" s="91" t="str" cm="1">
        <f t="array" aca="1" ref="D380" ca="1">IF(AND(B380&lt;INDIRECT($B$1&amp;"!$C$7"),ISNUMBER(B380)),INDIRECT($B$1&amp;"!$C$16")*ERFC(0.5*C380*SQRT(INDIRECT($B$1&amp;"!$F$10")/(INDIRECT($B$1&amp;"!$F$9")*INDIRECT($B$1&amp;"!$C$20")*B380))),"")</f>
        <v/>
      </c>
      <c r="E380" s="91" t="e" cm="1">
        <f t="array" aca="1" ref="E380" ca="1">(INDIRECT($B$1&amp;"!$F$15") -D380)/C380</f>
        <v>#VALUE!</v>
      </c>
      <c r="F380" s="91" t="str" cm="1">
        <f t="array" aca="1" ref="F380" ca="1">IF(ISNUMBER(E380),E380*INDIRECT($B$1&amp;"!$F$9")/$G$3,"")</f>
        <v/>
      </c>
      <c r="G380" s="91" t="str">
        <f t="shared" ca="1" si="14"/>
        <v/>
      </c>
      <c r="H380" s="91" t="str" cm="1">
        <f t="array" aca="1" ref="H380" ca="1">IF(B380&lt;INDIRECT($B$1&amp;"!$C$7"),H379-G380,"")</f>
        <v/>
      </c>
      <c r="I380" s="87"/>
      <c r="J380" s="87"/>
      <c r="R380" s="87"/>
      <c r="S380" s="87"/>
      <c r="U380" s="87"/>
      <c r="V380" s="87"/>
    </row>
    <row r="381" spans="2:22" x14ac:dyDescent="0.25">
      <c r="B381" s="91" t="str" cm="1">
        <f t="array" aca="1" ref="B381" ca="1">IF(ISNUMBER(B380),IF(AND(B380&lt;INDIRECT($B$1&amp;"!$C$7"),H380&gt;0), B380+0.5,""),"")</f>
        <v/>
      </c>
      <c r="C381" s="91" t="str">
        <f t="shared" ca="1" si="13"/>
        <v/>
      </c>
      <c r="D381" s="91" t="str" cm="1">
        <f t="array" aca="1" ref="D381" ca="1">IF(AND(B381&lt;INDIRECT($B$1&amp;"!$C$7"),ISNUMBER(B381)),INDIRECT($B$1&amp;"!$C$16")*ERFC(0.5*C381*SQRT(INDIRECT($B$1&amp;"!$F$10")/(INDIRECT($B$1&amp;"!$F$9")*INDIRECT($B$1&amp;"!$C$20")*B381))),"")</f>
        <v/>
      </c>
      <c r="E381" s="91" t="e" cm="1">
        <f t="array" aca="1" ref="E381" ca="1">(INDIRECT($B$1&amp;"!$F$15") -D381)/C381</f>
        <v>#VALUE!</v>
      </c>
      <c r="F381" s="91" t="str" cm="1">
        <f t="array" aca="1" ref="F381" ca="1">IF(ISNUMBER(E381),E381*INDIRECT($B$1&amp;"!$F$9")/$G$3,"")</f>
        <v/>
      </c>
      <c r="G381" s="91" t="str">
        <f t="shared" ca="1" si="14"/>
        <v/>
      </c>
      <c r="H381" s="91" t="str" cm="1">
        <f t="array" aca="1" ref="H381" ca="1">IF(B381&lt;INDIRECT($B$1&amp;"!$C$7"),H380-G381,"")</f>
        <v/>
      </c>
      <c r="I381" s="87"/>
      <c r="J381" s="87"/>
      <c r="R381" s="87"/>
      <c r="S381" s="87"/>
      <c r="U381" s="87"/>
      <c r="V381" s="87"/>
    </row>
    <row r="382" spans="2:22" x14ac:dyDescent="0.25">
      <c r="B382" s="91" t="str" cm="1">
        <f t="array" aca="1" ref="B382" ca="1">IF(ISNUMBER(B381),IF(AND(B381&lt;INDIRECT($B$1&amp;"!$C$7"),H381&gt;0), B381+0.5,""),"")</f>
        <v/>
      </c>
      <c r="C382" s="91" t="str">
        <f t="shared" ca="1" si="13"/>
        <v/>
      </c>
      <c r="D382" s="91" t="str" cm="1">
        <f t="array" aca="1" ref="D382" ca="1">IF(AND(B382&lt;INDIRECT($B$1&amp;"!$C$7"),ISNUMBER(B382)),INDIRECT($B$1&amp;"!$C$16")*ERFC(0.5*C382*SQRT(INDIRECT($B$1&amp;"!$F$10")/(INDIRECT($B$1&amp;"!$F$9")*INDIRECT($B$1&amp;"!$C$20")*B382))),"")</f>
        <v/>
      </c>
      <c r="E382" s="91" t="e" cm="1">
        <f t="array" aca="1" ref="E382" ca="1">(INDIRECT($B$1&amp;"!$F$15") -D382)/C382</f>
        <v>#VALUE!</v>
      </c>
      <c r="F382" s="91" t="str" cm="1">
        <f t="array" aca="1" ref="F382" ca="1">IF(ISNUMBER(E382),E382*INDIRECT($B$1&amp;"!$F$9")/$G$3,"")</f>
        <v/>
      </c>
      <c r="G382" s="91" t="str">
        <f t="shared" ca="1" si="14"/>
        <v/>
      </c>
      <c r="H382" s="91" t="str" cm="1">
        <f t="array" aca="1" ref="H382" ca="1">IF(B382&lt;INDIRECT($B$1&amp;"!$C$7"),H381-G382,"")</f>
        <v/>
      </c>
      <c r="I382" s="87"/>
      <c r="J382" s="87"/>
      <c r="R382" s="87"/>
      <c r="S382" s="87"/>
      <c r="U382" s="87"/>
      <c r="V382" s="87"/>
    </row>
    <row r="383" spans="2:22" x14ac:dyDescent="0.25">
      <c r="B383" s="91" t="str" cm="1">
        <f t="array" aca="1" ref="B383" ca="1">IF(ISNUMBER(B382),IF(AND(B382&lt;INDIRECT($B$1&amp;"!$C$7"),H382&gt;0), B382+0.5,""),"")</f>
        <v/>
      </c>
      <c r="C383" s="91" t="str">
        <f t="shared" ca="1" si="13"/>
        <v/>
      </c>
      <c r="D383" s="91" t="str" cm="1">
        <f t="array" aca="1" ref="D383" ca="1">IF(AND(B383&lt;INDIRECT($B$1&amp;"!$C$7"),ISNUMBER(B383)),INDIRECT($B$1&amp;"!$C$16")*ERFC(0.5*C383*SQRT(INDIRECT($B$1&amp;"!$F$10")/(INDIRECT($B$1&amp;"!$F$9")*INDIRECT($B$1&amp;"!$C$20")*B383))),"")</f>
        <v/>
      </c>
      <c r="E383" s="91" t="e" cm="1">
        <f t="array" aca="1" ref="E383" ca="1">(INDIRECT($B$1&amp;"!$F$15") -D383)/C383</f>
        <v>#VALUE!</v>
      </c>
      <c r="F383" s="91" t="str" cm="1">
        <f t="array" aca="1" ref="F383" ca="1">IF(ISNUMBER(E383),E383*INDIRECT($B$1&amp;"!$F$9")/$G$3,"")</f>
        <v/>
      </c>
      <c r="G383" s="91" t="str">
        <f t="shared" ca="1" si="14"/>
        <v/>
      </c>
      <c r="H383" s="91" t="str" cm="1">
        <f t="array" aca="1" ref="H383" ca="1">IF(B383&lt;INDIRECT($B$1&amp;"!$C$7"),H382-G383,"")</f>
        <v/>
      </c>
      <c r="I383" s="87"/>
      <c r="J383" s="87"/>
      <c r="R383" s="87"/>
      <c r="S383" s="87"/>
      <c r="U383" s="87"/>
      <c r="V383" s="87"/>
    </row>
    <row r="384" spans="2:22" x14ac:dyDescent="0.25">
      <c r="B384" s="91" t="str" cm="1">
        <f t="array" aca="1" ref="B384" ca="1">IF(ISNUMBER(B383),IF(AND(B383&lt;INDIRECT($B$1&amp;"!$C$7"),H383&gt;0), B383+0.5,""),"")</f>
        <v/>
      </c>
      <c r="C384" s="91" t="str">
        <f t="shared" ca="1" si="13"/>
        <v/>
      </c>
      <c r="D384" s="91" t="str" cm="1">
        <f t="array" aca="1" ref="D384" ca="1">IF(AND(B384&lt;INDIRECT($B$1&amp;"!$C$7"),ISNUMBER(B384)),INDIRECT($B$1&amp;"!$C$16")*ERFC(0.5*C384*SQRT(INDIRECT($B$1&amp;"!$F$10")/(INDIRECT($B$1&amp;"!$F$9")*INDIRECT($B$1&amp;"!$C$20")*B384))),"")</f>
        <v/>
      </c>
      <c r="E384" s="91" t="e" cm="1">
        <f t="array" aca="1" ref="E384" ca="1">(INDIRECT($B$1&amp;"!$F$15") -D384)/C384</f>
        <v>#VALUE!</v>
      </c>
      <c r="F384" s="91" t="str" cm="1">
        <f t="array" aca="1" ref="F384" ca="1">IF(ISNUMBER(E384),E384*INDIRECT($B$1&amp;"!$F$9")/$G$3,"")</f>
        <v/>
      </c>
      <c r="G384" s="91" t="str">
        <f t="shared" ca="1" si="14"/>
        <v/>
      </c>
      <c r="H384" s="91" t="str" cm="1">
        <f t="array" aca="1" ref="H384" ca="1">IF(B384&lt;INDIRECT($B$1&amp;"!$C$7"),H383-G384,"")</f>
        <v/>
      </c>
      <c r="I384" s="87"/>
      <c r="J384" s="87"/>
      <c r="R384" s="87"/>
      <c r="S384" s="87"/>
      <c r="U384" s="87"/>
      <c r="V384" s="87"/>
    </row>
    <row r="385" spans="2:22" x14ac:dyDescent="0.25">
      <c r="B385" s="91" t="str" cm="1">
        <f t="array" aca="1" ref="B385" ca="1">IF(ISNUMBER(B384),IF(AND(B384&lt;INDIRECT($B$1&amp;"!$C$7"),H384&gt;0), B384+0.5,""),"")</f>
        <v/>
      </c>
      <c r="C385" s="91" t="str">
        <f t="shared" ca="1" si="13"/>
        <v/>
      </c>
      <c r="D385" s="91" t="str" cm="1">
        <f t="array" aca="1" ref="D385" ca="1">IF(AND(B385&lt;INDIRECT($B$1&amp;"!$C$7"),ISNUMBER(B385)),INDIRECT($B$1&amp;"!$C$16")*ERFC(0.5*C385*SQRT(INDIRECT($B$1&amp;"!$F$10")/(INDIRECT($B$1&amp;"!$F$9")*INDIRECT($B$1&amp;"!$C$20")*B385))),"")</f>
        <v/>
      </c>
      <c r="E385" s="91" t="e" cm="1">
        <f t="array" aca="1" ref="E385" ca="1">(INDIRECT($B$1&amp;"!$F$15") -D385)/C385</f>
        <v>#VALUE!</v>
      </c>
      <c r="F385" s="91" t="str" cm="1">
        <f t="array" aca="1" ref="F385" ca="1">IF(ISNUMBER(E385),E385*INDIRECT($B$1&amp;"!$F$9")/$G$3,"")</f>
        <v/>
      </c>
      <c r="G385" s="91" t="str">
        <f t="shared" ca="1" si="14"/>
        <v/>
      </c>
      <c r="H385" s="91" t="str" cm="1">
        <f t="array" aca="1" ref="H385" ca="1">IF(B385&lt;INDIRECT($B$1&amp;"!$C$7"),H384-G385,"")</f>
        <v/>
      </c>
      <c r="I385" s="87"/>
      <c r="J385" s="87"/>
      <c r="R385" s="87"/>
      <c r="S385" s="87"/>
      <c r="U385" s="87"/>
      <c r="V385" s="87"/>
    </row>
    <row r="386" spans="2:22" x14ac:dyDescent="0.25">
      <c r="B386" s="91" t="str" cm="1">
        <f t="array" aca="1" ref="B386" ca="1">IF(ISNUMBER(B385),IF(AND(B385&lt;INDIRECT($B$1&amp;"!$C$7"),H385&gt;0), B385+0.5,""),"")</f>
        <v/>
      </c>
      <c r="C386" s="91" t="str">
        <f t="shared" ca="1" si="13"/>
        <v/>
      </c>
      <c r="D386" s="91" t="str" cm="1">
        <f t="array" aca="1" ref="D386" ca="1">IF(AND(B386&lt;INDIRECT($B$1&amp;"!$C$7"),ISNUMBER(B386)),INDIRECT($B$1&amp;"!$C$16")*ERFC(0.5*C386*SQRT(INDIRECT($B$1&amp;"!$F$10")/(INDIRECT($B$1&amp;"!$F$9")*INDIRECT($B$1&amp;"!$C$20")*B386))),"")</f>
        <v/>
      </c>
      <c r="E386" s="91" t="e" cm="1">
        <f t="array" aca="1" ref="E386" ca="1">(INDIRECT($B$1&amp;"!$F$15") -D386)/C386</f>
        <v>#VALUE!</v>
      </c>
      <c r="F386" s="91" t="str" cm="1">
        <f t="array" aca="1" ref="F386" ca="1">IF(ISNUMBER(E386),E386*INDIRECT($B$1&amp;"!$F$9")/$G$3,"")</f>
        <v/>
      </c>
      <c r="G386" s="91" t="str">
        <f t="shared" ca="1" si="14"/>
        <v/>
      </c>
      <c r="H386" s="91" t="str" cm="1">
        <f t="array" aca="1" ref="H386" ca="1">IF(B386&lt;INDIRECT($B$1&amp;"!$C$7"),H385-G386,"")</f>
        <v/>
      </c>
      <c r="I386" s="87"/>
      <c r="J386" s="87"/>
      <c r="R386" s="87"/>
      <c r="S386" s="87"/>
      <c r="U386" s="87"/>
      <c r="V386" s="87"/>
    </row>
    <row r="387" spans="2:22" x14ac:dyDescent="0.25">
      <c r="B387" s="91" t="str" cm="1">
        <f t="array" aca="1" ref="B387" ca="1">IF(ISNUMBER(B386),IF(AND(B386&lt;INDIRECT($B$1&amp;"!$C$7"),H386&gt;0), B386+0.5,""),"")</f>
        <v/>
      </c>
      <c r="C387" s="91" t="str">
        <f t="shared" ca="1" si="13"/>
        <v/>
      </c>
      <c r="D387" s="91" t="str" cm="1">
        <f t="array" aca="1" ref="D387" ca="1">IF(AND(B387&lt;INDIRECT($B$1&amp;"!$C$7"),ISNUMBER(B387)),INDIRECT($B$1&amp;"!$C$16")*ERFC(0.5*C387*SQRT(INDIRECT($B$1&amp;"!$F$10")/(INDIRECT($B$1&amp;"!$F$9")*INDIRECT($B$1&amp;"!$C$20")*B387))),"")</f>
        <v/>
      </c>
      <c r="E387" s="91" t="e" cm="1">
        <f t="array" aca="1" ref="E387" ca="1">(INDIRECT($B$1&amp;"!$F$15") -D387)/C387</f>
        <v>#VALUE!</v>
      </c>
      <c r="F387" s="91" t="str" cm="1">
        <f t="array" aca="1" ref="F387" ca="1">IF(ISNUMBER(E387),E387*INDIRECT($B$1&amp;"!$F$9")/$G$3,"")</f>
        <v/>
      </c>
      <c r="G387" s="91" t="str">
        <f t="shared" ca="1" si="14"/>
        <v/>
      </c>
      <c r="H387" s="91" t="str" cm="1">
        <f t="array" aca="1" ref="H387" ca="1">IF(B387&lt;INDIRECT($B$1&amp;"!$C$7"),H386-G387,"")</f>
        <v/>
      </c>
      <c r="I387" s="87"/>
      <c r="J387" s="87"/>
      <c r="R387" s="87"/>
      <c r="S387" s="87"/>
      <c r="U387" s="87"/>
      <c r="V387" s="87"/>
    </row>
    <row r="388" spans="2:22" x14ac:dyDescent="0.25">
      <c r="B388" s="91" t="str" cm="1">
        <f t="array" aca="1" ref="B388" ca="1">IF(ISNUMBER(B387),IF(AND(B387&lt;INDIRECT($B$1&amp;"!$C$7"),H387&gt;0), B387+0.5,""),"")</f>
        <v/>
      </c>
      <c r="C388" s="91" t="str">
        <f t="shared" ca="1" si="13"/>
        <v/>
      </c>
      <c r="D388" s="91" t="str" cm="1">
        <f t="array" aca="1" ref="D388" ca="1">IF(AND(B388&lt;INDIRECT($B$1&amp;"!$C$7"),ISNUMBER(B388)),INDIRECT($B$1&amp;"!$C$16")*ERFC(0.5*C388*SQRT(INDIRECT($B$1&amp;"!$F$10")/(INDIRECT($B$1&amp;"!$F$9")*INDIRECT($B$1&amp;"!$C$20")*B388))),"")</f>
        <v/>
      </c>
      <c r="E388" s="91" t="e" cm="1">
        <f t="array" aca="1" ref="E388" ca="1">(INDIRECT($B$1&amp;"!$F$15") -D388)/C388</f>
        <v>#VALUE!</v>
      </c>
      <c r="F388" s="91" t="str" cm="1">
        <f t="array" aca="1" ref="F388" ca="1">IF(ISNUMBER(E388),E388*INDIRECT($B$1&amp;"!$F$9")/$G$3,"")</f>
        <v/>
      </c>
      <c r="G388" s="91" t="str">
        <f t="shared" ca="1" si="14"/>
        <v/>
      </c>
      <c r="H388" s="91" t="str" cm="1">
        <f t="array" aca="1" ref="H388" ca="1">IF(B388&lt;INDIRECT($B$1&amp;"!$C$7"),H387-G388,"")</f>
        <v/>
      </c>
      <c r="I388" s="87"/>
      <c r="J388" s="87"/>
      <c r="R388" s="87"/>
      <c r="S388" s="87"/>
      <c r="U388" s="87"/>
      <c r="V388" s="87"/>
    </row>
    <row r="389" spans="2:22" x14ac:dyDescent="0.25">
      <c r="B389" s="91" t="str" cm="1">
        <f t="array" aca="1" ref="B389" ca="1">IF(ISNUMBER(B388),IF(AND(B388&lt;INDIRECT($B$1&amp;"!$C$7"),H388&gt;0), B388+0.5,""),"")</f>
        <v/>
      </c>
      <c r="C389" s="91" t="str">
        <f t="shared" ca="1" si="13"/>
        <v/>
      </c>
      <c r="D389" s="91" t="str" cm="1">
        <f t="array" aca="1" ref="D389" ca="1">IF(AND(B389&lt;INDIRECT($B$1&amp;"!$C$7"),ISNUMBER(B389)),INDIRECT($B$1&amp;"!$C$16")*ERFC(0.5*C389*SQRT(INDIRECT($B$1&amp;"!$F$10")/(INDIRECT($B$1&amp;"!$F$9")*INDIRECT($B$1&amp;"!$C$20")*B389))),"")</f>
        <v/>
      </c>
      <c r="E389" s="91" t="e" cm="1">
        <f t="array" aca="1" ref="E389" ca="1">(INDIRECT($B$1&amp;"!$F$15") -D389)/C389</f>
        <v>#VALUE!</v>
      </c>
      <c r="F389" s="91" t="str" cm="1">
        <f t="array" aca="1" ref="F389" ca="1">IF(ISNUMBER(E389),E389*INDIRECT($B$1&amp;"!$F$9")/$G$3,"")</f>
        <v/>
      </c>
      <c r="G389" s="91" t="str">
        <f t="shared" ca="1" si="14"/>
        <v/>
      </c>
      <c r="H389" s="91" t="str" cm="1">
        <f t="array" aca="1" ref="H389" ca="1">IF(B389&lt;INDIRECT($B$1&amp;"!$C$7"),H388-G389,"")</f>
        <v/>
      </c>
      <c r="I389" s="87"/>
      <c r="J389" s="87"/>
      <c r="R389" s="87"/>
      <c r="S389" s="87"/>
      <c r="U389" s="87"/>
      <c r="V389" s="87"/>
    </row>
    <row r="390" spans="2:22" x14ac:dyDescent="0.25">
      <c r="B390" s="91" t="str" cm="1">
        <f t="array" aca="1" ref="B390" ca="1">IF(ISNUMBER(B389),IF(AND(B389&lt;INDIRECT($B$1&amp;"!$C$7"),H389&gt;0), B389+0.5,""),"")</f>
        <v/>
      </c>
      <c r="C390" s="91" t="str">
        <f t="shared" ca="1" si="13"/>
        <v/>
      </c>
      <c r="D390" s="91" t="str" cm="1">
        <f t="array" aca="1" ref="D390" ca="1">IF(AND(B390&lt;INDIRECT($B$1&amp;"!$C$7"),ISNUMBER(B390)),INDIRECT($B$1&amp;"!$C$16")*ERFC(0.5*C390*SQRT(INDIRECT($B$1&amp;"!$F$10")/(INDIRECT($B$1&amp;"!$F$9")*INDIRECT($B$1&amp;"!$C$20")*B390))),"")</f>
        <v/>
      </c>
      <c r="E390" s="91" t="e" cm="1">
        <f t="array" aca="1" ref="E390" ca="1">(INDIRECT($B$1&amp;"!$F$15") -D390)/C390</f>
        <v>#VALUE!</v>
      </c>
      <c r="F390" s="91" t="str" cm="1">
        <f t="array" aca="1" ref="F390" ca="1">IF(ISNUMBER(E390),E390*INDIRECT($B$1&amp;"!$F$9")/$G$3,"")</f>
        <v/>
      </c>
      <c r="G390" s="91" t="str">
        <f t="shared" ca="1" si="14"/>
        <v/>
      </c>
      <c r="H390" s="91" t="str" cm="1">
        <f t="array" aca="1" ref="H390" ca="1">IF(B390&lt;INDIRECT($B$1&amp;"!$C$7"),H389-G390,"")</f>
        <v/>
      </c>
      <c r="I390" s="87"/>
      <c r="J390" s="87"/>
      <c r="R390" s="87"/>
      <c r="S390" s="87"/>
      <c r="U390" s="87"/>
      <c r="V390" s="87"/>
    </row>
    <row r="391" spans="2:22" x14ac:dyDescent="0.25">
      <c r="B391" s="91" t="str" cm="1">
        <f t="array" aca="1" ref="B391" ca="1">IF(ISNUMBER(B390),IF(AND(B390&lt;INDIRECT($B$1&amp;"!$C$7"),H390&gt;0), B390+0.5,""),"")</f>
        <v/>
      </c>
      <c r="C391" s="91" t="str">
        <f t="shared" ca="1" si="13"/>
        <v/>
      </c>
      <c r="D391" s="91" t="str" cm="1">
        <f t="array" aca="1" ref="D391" ca="1">IF(AND(B391&lt;INDIRECT($B$1&amp;"!$C$7"),ISNUMBER(B391)),INDIRECT($B$1&amp;"!$C$16")*ERFC(0.5*C391*SQRT(INDIRECT($B$1&amp;"!$F$10")/(INDIRECT($B$1&amp;"!$F$9")*INDIRECT($B$1&amp;"!$C$20")*B391))),"")</f>
        <v/>
      </c>
      <c r="E391" s="91" t="e" cm="1">
        <f t="array" aca="1" ref="E391" ca="1">(INDIRECT($B$1&amp;"!$F$15") -D391)/C391</f>
        <v>#VALUE!</v>
      </c>
      <c r="F391" s="91" t="str" cm="1">
        <f t="array" aca="1" ref="F391" ca="1">IF(ISNUMBER(E391),E391*INDIRECT($B$1&amp;"!$F$9")/$G$3,"")</f>
        <v/>
      </c>
      <c r="G391" s="91" t="str">
        <f t="shared" ca="1" si="14"/>
        <v/>
      </c>
      <c r="H391" s="91" t="str" cm="1">
        <f t="array" aca="1" ref="H391" ca="1">IF(B391&lt;INDIRECT($B$1&amp;"!$C$7"),H390-G391,"")</f>
        <v/>
      </c>
      <c r="I391" s="87"/>
      <c r="J391" s="87"/>
      <c r="R391" s="87"/>
      <c r="S391" s="87"/>
      <c r="U391" s="87"/>
      <c r="V391" s="87"/>
    </row>
    <row r="392" spans="2:22" x14ac:dyDescent="0.25">
      <c r="B392" s="91" t="str" cm="1">
        <f t="array" aca="1" ref="B392" ca="1">IF(ISNUMBER(B391),IF(AND(B391&lt;INDIRECT($B$1&amp;"!$C$7"),H391&gt;0), B391+0.5,""),"")</f>
        <v/>
      </c>
      <c r="C392" s="91" t="str">
        <f t="shared" ca="1" si="13"/>
        <v/>
      </c>
      <c r="D392" s="91" t="str" cm="1">
        <f t="array" aca="1" ref="D392" ca="1">IF(AND(B392&lt;INDIRECT($B$1&amp;"!$C$7"),ISNUMBER(B392)),INDIRECT($B$1&amp;"!$C$16")*ERFC(0.5*C392*SQRT(INDIRECT($B$1&amp;"!$F$10")/(INDIRECT($B$1&amp;"!$F$9")*INDIRECT($B$1&amp;"!$C$20")*B392))),"")</f>
        <v/>
      </c>
      <c r="E392" s="91" t="e" cm="1">
        <f t="array" aca="1" ref="E392" ca="1">(INDIRECT($B$1&amp;"!$F$15") -D392)/C392</f>
        <v>#VALUE!</v>
      </c>
      <c r="F392" s="91" t="str" cm="1">
        <f t="array" aca="1" ref="F392" ca="1">IF(ISNUMBER(E392),E392*INDIRECT($B$1&amp;"!$F$9")/$G$3,"")</f>
        <v/>
      </c>
      <c r="G392" s="91" t="str">
        <f t="shared" ca="1" si="14"/>
        <v/>
      </c>
      <c r="H392" s="91" t="str" cm="1">
        <f t="array" aca="1" ref="H392" ca="1">IF(B392&lt;INDIRECT($B$1&amp;"!$C$7"),H391-G392,"")</f>
        <v/>
      </c>
      <c r="I392" s="87"/>
      <c r="J392" s="87"/>
      <c r="R392" s="87"/>
      <c r="S392" s="87"/>
      <c r="U392" s="87"/>
      <c r="V392" s="87"/>
    </row>
    <row r="393" spans="2:22" x14ac:dyDescent="0.25">
      <c r="B393" s="91" t="str" cm="1">
        <f t="array" aca="1" ref="B393" ca="1">IF(ISNUMBER(B392),IF(AND(B392&lt;INDIRECT($B$1&amp;"!$C$7"),H392&gt;0), B392+0.5,""),"")</f>
        <v/>
      </c>
      <c r="C393" s="91" t="str">
        <f t="shared" ca="1" si="13"/>
        <v/>
      </c>
      <c r="D393" s="91" t="str" cm="1">
        <f t="array" aca="1" ref="D393" ca="1">IF(AND(B393&lt;INDIRECT($B$1&amp;"!$C$7"),ISNUMBER(B393)),INDIRECT($B$1&amp;"!$C$16")*ERFC(0.5*C393*SQRT(INDIRECT($B$1&amp;"!$F$10")/(INDIRECT($B$1&amp;"!$F$9")*INDIRECT($B$1&amp;"!$C$20")*B393))),"")</f>
        <v/>
      </c>
      <c r="E393" s="91" t="e" cm="1">
        <f t="array" aca="1" ref="E393" ca="1">(INDIRECT($B$1&amp;"!$F$15") -D393)/C393</f>
        <v>#VALUE!</v>
      </c>
      <c r="F393" s="91" t="str" cm="1">
        <f t="array" aca="1" ref="F393" ca="1">IF(ISNUMBER(E393),E393*INDIRECT($B$1&amp;"!$F$9")/$G$3,"")</f>
        <v/>
      </c>
      <c r="G393" s="91" t="str">
        <f t="shared" ca="1" si="14"/>
        <v/>
      </c>
      <c r="H393" s="91" t="str" cm="1">
        <f t="array" aca="1" ref="H393" ca="1">IF(B393&lt;INDIRECT($B$1&amp;"!$C$7"),H392-G393,"")</f>
        <v/>
      </c>
      <c r="I393" s="87"/>
      <c r="J393" s="87"/>
      <c r="R393" s="87"/>
      <c r="S393" s="87"/>
      <c r="U393" s="87"/>
      <c r="V393" s="87"/>
    </row>
    <row r="394" spans="2:22" x14ac:dyDescent="0.25">
      <c r="B394" s="91" t="str" cm="1">
        <f t="array" aca="1" ref="B394" ca="1">IF(ISNUMBER(B393),IF(AND(B393&lt;INDIRECT($B$1&amp;"!$C$7"),H393&gt;0), B393+0.5,""),"")</f>
        <v/>
      </c>
      <c r="C394" s="91" t="str">
        <f t="shared" ca="1" si="13"/>
        <v/>
      </c>
      <c r="D394" s="91" t="str" cm="1">
        <f t="array" aca="1" ref="D394" ca="1">IF(AND(B394&lt;INDIRECT($B$1&amp;"!$C$7"),ISNUMBER(B394)),INDIRECT($B$1&amp;"!$C$16")*ERFC(0.5*C394*SQRT(INDIRECT($B$1&amp;"!$F$10")/(INDIRECT($B$1&amp;"!$F$9")*INDIRECT($B$1&amp;"!$C$20")*B394))),"")</f>
        <v/>
      </c>
      <c r="E394" s="91" t="e" cm="1">
        <f t="array" aca="1" ref="E394" ca="1">(INDIRECT($B$1&amp;"!$F$15") -D394)/C394</f>
        <v>#VALUE!</v>
      </c>
      <c r="F394" s="91" t="str" cm="1">
        <f t="array" aca="1" ref="F394" ca="1">IF(ISNUMBER(E394),E394*INDIRECT($B$1&amp;"!$F$9")/$G$3,"")</f>
        <v/>
      </c>
      <c r="G394" s="91" t="str">
        <f t="shared" ca="1" si="14"/>
        <v/>
      </c>
      <c r="H394" s="91" t="str" cm="1">
        <f t="array" aca="1" ref="H394" ca="1">IF(B394&lt;INDIRECT($B$1&amp;"!$C$7"),H393-G394,"")</f>
        <v/>
      </c>
      <c r="I394" s="87"/>
      <c r="J394" s="87"/>
      <c r="R394" s="87"/>
      <c r="S394" s="87"/>
      <c r="U394" s="87"/>
      <c r="V394" s="87"/>
    </row>
    <row r="395" spans="2:22" x14ac:dyDescent="0.25">
      <c r="B395" s="91" t="str" cm="1">
        <f t="array" aca="1" ref="B395" ca="1">IF(ISNUMBER(B394),IF(AND(B394&lt;INDIRECT($B$1&amp;"!$C$7"),H394&gt;0), B394+0.5,""),"")</f>
        <v/>
      </c>
      <c r="C395" s="91" t="str">
        <f t="shared" ca="1" si="13"/>
        <v/>
      </c>
      <c r="D395" s="91" t="str" cm="1">
        <f t="array" aca="1" ref="D395" ca="1">IF(AND(B395&lt;INDIRECT($B$1&amp;"!$C$7"),ISNUMBER(B395)),INDIRECT($B$1&amp;"!$C$16")*ERFC(0.5*C395*SQRT(INDIRECT($B$1&amp;"!$F$10")/(INDIRECT($B$1&amp;"!$F$9")*INDIRECT($B$1&amp;"!$C$20")*B395))),"")</f>
        <v/>
      </c>
      <c r="E395" s="91" t="e" cm="1">
        <f t="array" aca="1" ref="E395" ca="1">(INDIRECT($B$1&amp;"!$F$15") -D395)/C395</f>
        <v>#VALUE!</v>
      </c>
      <c r="F395" s="91" t="str" cm="1">
        <f t="array" aca="1" ref="F395" ca="1">IF(ISNUMBER(E395),E395*INDIRECT($B$1&amp;"!$F$9")/$G$3,"")</f>
        <v/>
      </c>
      <c r="G395" s="91" t="str">
        <f t="shared" ca="1" si="14"/>
        <v/>
      </c>
      <c r="H395" s="91" t="str" cm="1">
        <f t="array" aca="1" ref="H395" ca="1">IF(B395&lt;INDIRECT($B$1&amp;"!$C$7"),H394-G395,"")</f>
        <v/>
      </c>
      <c r="I395" s="87"/>
      <c r="J395" s="87"/>
      <c r="R395" s="87"/>
      <c r="S395" s="87"/>
      <c r="U395" s="87"/>
      <c r="V395" s="87"/>
    </row>
    <row r="396" spans="2:22" x14ac:dyDescent="0.25">
      <c r="B396" s="91" t="str" cm="1">
        <f t="array" aca="1" ref="B396" ca="1">IF(ISNUMBER(B395),IF(AND(B395&lt;INDIRECT($B$1&amp;"!$C$7"),H395&gt;0), B395+0.5,""),"")</f>
        <v/>
      </c>
      <c r="C396" s="91" t="str">
        <f t="shared" ca="1" si="13"/>
        <v/>
      </c>
      <c r="D396" s="91" t="str" cm="1">
        <f t="array" aca="1" ref="D396" ca="1">IF(AND(B396&lt;INDIRECT($B$1&amp;"!$C$7"),ISNUMBER(B396)),INDIRECT($B$1&amp;"!$C$16")*ERFC(0.5*C396*SQRT(INDIRECT($B$1&amp;"!$F$10")/(INDIRECT($B$1&amp;"!$F$9")*INDIRECT($B$1&amp;"!$C$20")*B396))),"")</f>
        <v/>
      </c>
      <c r="E396" s="91" t="e" cm="1">
        <f t="array" aca="1" ref="E396" ca="1">(INDIRECT($B$1&amp;"!$F$15") -D396)/C396</f>
        <v>#VALUE!</v>
      </c>
      <c r="F396" s="91" t="str" cm="1">
        <f t="array" aca="1" ref="F396" ca="1">IF(ISNUMBER(E396),E396*INDIRECT($B$1&amp;"!$F$9")/$G$3,"")</f>
        <v/>
      </c>
      <c r="G396" s="91" t="str">
        <f t="shared" ca="1" si="14"/>
        <v/>
      </c>
      <c r="H396" s="91" t="str" cm="1">
        <f t="array" aca="1" ref="H396" ca="1">IF(B396&lt;INDIRECT($B$1&amp;"!$C$7"),H395-G396,"")</f>
        <v/>
      </c>
      <c r="I396" s="87"/>
      <c r="J396" s="87"/>
      <c r="R396" s="87"/>
      <c r="S396" s="87"/>
      <c r="U396" s="87"/>
      <c r="V396" s="87"/>
    </row>
    <row r="397" spans="2:22" x14ac:dyDescent="0.25">
      <c r="B397" s="91" t="str" cm="1">
        <f t="array" aca="1" ref="B397" ca="1">IF(ISNUMBER(B396),IF(AND(B396&lt;INDIRECT($B$1&amp;"!$C$7"),H396&gt;0), B396+0.5,""),"")</f>
        <v/>
      </c>
      <c r="C397" s="91" t="str">
        <f t="shared" ca="1" si="13"/>
        <v/>
      </c>
      <c r="D397" s="91" t="str" cm="1">
        <f t="array" aca="1" ref="D397" ca="1">IF(AND(B397&lt;INDIRECT($B$1&amp;"!$C$7"),ISNUMBER(B397)),INDIRECT($B$1&amp;"!$C$16")*ERFC(0.5*C397*SQRT(INDIRECT($B$1&amp;"!$F$10")/(INDIRECT($B$1&amp;"!$F$9")*INDIRECT($B$1&amp;"!$C$20")*B397))),"")</f>
        <v/>
      </c>
      <c r="E397" s="91" t="e" cm="1">
        <f t="array" aca="1" ref="E397" ca="1">(INDIRECT($B$1&amp;"!$F$15") -D397)/C397</f>
        <v>#VALUE!</v>
      </c>
      <c r="F397" s="91" t="str" cm="1">
        <f t="array" aca="1" ref="F397" ca="1">IF(ISNUMBER(E397),E397*INDIRECT($B$1&amp;"!$F$9")/$G$3,"")</f>
        <v/>
      </c>
      <c r="G397" s="91" t="str">
        <f t="shared" ca="1" si="14"/>
        <v/>
      </c>
      <c r="H397" s="91" t="str" cm="1">
        <f t="array" aca="1" ref="H397" ca="1">IF(B397&lt;INDIRECT($B$1&amp;"!$C$7"),H396-G397,"")</f>
        <v/>
      </c>
      <c r="I397" s="87"/>
      <c r="J397" s="87"/>
      <c r="R397" s="87"/>
      <c r="S397" s="87"/>
      <c r="U397" s="87"/>
      <c r="V397" s="87"/>
    </row>
    <row r="398" spans="2:22" x14ac:dyDescent="0.25">
      <c r="B398" s="91" t="str" cm="1">
        <f t="array" aca="1" ref="B398" ca="1">IF(ISNUMBER(B397),IF(AND(B397&lt;INDIRECT($B$1&amp;"!$C$7"),H397&gt;0), B397+0.5,""),"")</f>
        <v/>
      </c>
      <c r="C398" s="91" t="str">
        <f t="shared" ca="1" si="13"/>
        <v/>
      </c>
      <c r="D398" s="91" t="str" cm="1">
        <f t="array" aca="1" ref="D398" ca="1">IF(AND(B398&lt;INDIRECT($B$1&amp;"!$C$7"),ISNUMBER(B398)),INDIRECT($B$1&amp;"!$C$16")*ERFC(0.5*C398*SQRT(INDIRECT($B$1&amp;"!$F$10")/(INDIRECT($B$1&amp;"!$F$9")*INDIRECT($B$1&amp;"!$C$20")*B398))),"")</f>
        <v/>
      </c>
      <c r="E398" s="91" t="e" cm="1">
        <f t="array" aca="1" ref="E398" ca="1">(INDIRECT($B$1&amp;"!$F$15") -D398)/C398</f>
        <v>#VALUE!</v>
      </c>
      <c r="F398" s="91" t="str" cm="1">
        <f t="array" aca="1" ref="F398" ca="1">IF(ISNUMBER(E398),E398*INDIRECT($B$1&amp;"!$F$9")/$G$3,"")</f>
        <v/>
      </c>
      <c r="G398" s="91" t="str">
        <f t="shared" ca="1" si="14"/>
        <v/>
      </c>
      <c r="H398" s="91" t="str" cm="1">
        <f t="array" aca="1" ref="H398" ca="1">IF(B398&lt;INDIRECT($B$1&amp;"!$C$7"),H397-G398,"")</f>
        <v/>
      </c>
      <c r="I398" s="87"/>
      <c r="J398" s="87"/>
      <c r="R398" s="87"/>
      <c r="S398" s="87"/>
      <c r="U398" s="87"/>
      <c r="V398" s="87"/>
    </row>
    <row r="399" spans="2:22" x14ac:dyDescent="0.25">
      <c r="B399" s="91" t="str" cm="1">
        <f t="array" aca="1" ref="B399" ca="1">IF(ISNUMBER(B398),IF(AND(B398&lt;INDIRECT($B$1&amp;"!$C$7"),H398&gt;0), B398+0.5,""),"")</f>
        <v/>
      </c>
      <c r="C399" s="91" t="str">
        <f t="shared" ca="1" si="13"/>
        <v/>
      </c>
      <c r="D399" s="91" t="str" cm="1">
        <f t="array" aca="1" ref="D399" ca="1">IF(AND(B399&lt;INDIRECT($B$1&amp;"!$C$7"),ISNUMBER(B399)),INDIRECT($B$1&amp;"!$C$16")*ERFC(0.5*C399*SQRT(INDIRECT($B$1&amp;"!$F$10")/(INDIRECT($B$1&amp;"!$F$9")*INDIRECT($B$1&amp;"!$C$20")*B399))),"")</f>
        <v/>
      </c>
      <c r="E399" s="91" t="e" cm="1">
        <f t="array" aca="1" ref="E399" ca="1">(INDIRECT($B$1&amp;"!$F$15") -D399)/C399</f>
        <v>#VALUE!</v>
      </c>
      <c r="F399" s="91" t="str" cm="1">
        <f t="array" aca="1" ref="F399" ca="1">IF(ISNUMBER(E399),E399*INDIRECT($B$1&amp;"!$F$9")/$G$3,"")</f>
        <v/>
      </c>
      <c r="G399" s="91" t="str">
        <f t="shared" ca="1" si="14"/>
        <v/>
      </c>
      <c r="H399" s="91" t="str" cm="1">
        <f t="array" aca="1" ref="H399" ca="1">IF(B399&lt;INDIRECT($B$1&amp;"!$C$7"),H398-G399,"")</f>
        <v/>
      </c>
      <c r="I399" s="87"/>
      <c r="J399" s="87"/>
      <c r="R399" s="87"/>
      <c r="S399" s="87"/>
      <c r="U399" s="87"/>
      <c r="V399" s="87"/>
    </row>
    <row r="400" spans="2:22" x14ac:dyDescent="0.25">
      <c r="B400" s="91" t="str" cm="1">
        <f t="array" aca="1" ref="B400" ca="1">IF(ISNUMBER(B399),IF(AND(B399&lt;INDIRECT($B$1&amp;"!$C$7"),H399&gt;0), B399+0.5,""),"")</f>
        <v/>
      </c>
      <c r="C400" s="91" t="str">
        <f t="shared" ca="1" si="13"/>
        <v/>
      </c>
      <c r="D400" s="91" t="str" cm="1">
        <f t="array" aca="1" ref="D400" ca="1">IF(AND(B400&lt;INDIRECT($B$1&amp;"!$C$7"),ISNUMBER(B400)),INDIRECT($B$1&amp;"!$C$16")*ERFC(0.5*C400*SQRT(INDIRECT($B$1&amp;"!$F$10")/(INDIRECT($B$1&amp;"!$F$9")*INDIRECT($B$1&amp;"!$C$20")*B400))),"")</f>
        <v/>
      </c>
      <c r="E400" s="91" t="e" cm="1">
        <f t="array" aca="1" ref="E400" ca="1">(INDIRECT($B$1&amp;"!$F$15") -D400)/C400</f>
        <v>#VALUE!</v>
      </c>
      <c r="F400" s="91" t="str" cm="1">
        <f t="array" aca="1" ref="F400" ca="1">IF(ISNUMBER(E400),E400*INDIRECT($B$1&amp;"!$F$9")/$G$3,"")</f>
        <v/>
      </c>
      <c r="G400" s="91" t="str">
        <f t="shared" ca="1" si="14"/>
        <v/>
      </c>
      <c r="H400" s="91" t="str" cm="1">
        <f t="array" aca="1" ref="H400" ca="1">IF(B400&lt;INDIRECT($B$1&amp;"!$C$7"),H399-G400,"")</f>
        <v/>
      </c>
      <c r="I400" s="87"/>
      <c r="J400" s="87"/>
      <c r="R400" s="87"/>
      <c r="S400" s="87"/>
      <c r="U400" s="87"/>
      <c r="V400" s="87"/>
    </row>
    <row r="401" spans="2:22" x14ac:dyDescent="0.25">
      <c r="B401" s="91" t="str" cm="1">
        <f t="array" aca="1" ref="B401" ca="1">IF(ISNUMBER(B400),IF(AND(B400&lt;INDIRECT($B$1&amp;"!$C$7"),H400&gt;0), B400+0.5,""),"")</f>
        <v/>
      </c>
      <c r="C401" s="91" t="str">
        <f t="shared" ca="1" si="13"/>
        <v/>
      </c>
      <c r="D401" s="91" t="str" cm="1">
        <f t="array" aca="1" ref="D401" ca="1">IF(AND(B401&lt;INDIRECT($B$1&amp;"!$C$7"),ISNUMBER(B401)),INDIRECT($B$1&amp;"!$C$16")*ERFC(0.5*C401*SQRT(INDIRECT($B$1&amp;"!$F$10")/(INDIRECT($B$1&amp;"!$F$9")*INDIRECT($B$1&amp;"!$C$20")*B401))),"")</f>
        <v/>
      </c>
      <c r="E401" s="91" t="e" cm="1">
        <f t="array" aca="1" ref="E401" ca="1">(INDIRECT($B$1&amp;"!$F$15") -D401)/C401</f>
        <v>#VALUE!</v>
      </c>
      <c r="F401" s="91" t="str" cm="1">
        <f t="array" aca="1" ref="F401" ca="1">IF(ISNUMBER(E401),E401*INDIRECT($B$1&amp;"!$F$9")/$G$3,"")</f>
        <v/>
      </c>
      <c r="G401" s="91" t="str">
        <f t="shared" ca="1" si="14"/>
        <v/>
      </c>
      <c r="H401" s="91" t="str" cm="1">
        <f t="array" aca="1" ref="H401" ca="1">IF(B401&lt;INDIRECT($B$1&amp;"!$C$7"),H400-G401,"")</f>
        <v/>
      </c>
      <c r="I401" s="87"/>
      <c r="J401" s="87"/>
      <c r="R401" s="87"/>
      <c r="S401" s="87"/>
      <c r="U401" s="87"/>
      <c r="V401" s="87"/>
    </row>
    <row r="402" spans="2:22" x14ac:dyDescent="0.25">
      <c r="B402" s="91" t="str" cm="1">
        <f t="array" aca="1" ref="B402" ca="1">IF(ISNUMBER(B401),IF(AND(B401&lt;INDIRECT($B$1&amp;"!$C$7"),H401&gt;0), B401+0.5,""),"")</f>
        <v/>
      </c>
      <c r="C402" s="91" t="str">
        <f t="shared" ca="1" si="13"/>
        <v/>
      </c>
      <c r="D402" s="91" t="str" cm="1">
        <f t="array" aca="1" ref="D402" ca="1">IF(AND(B402&lt;INDIRECT($B$1&amp;"!$C$7"),ISNUMBER(B402)),INDIRECT($B$1&amp;"!$C$16")*ERFC(0.5*C402*SQRT(INDIRECT($B$1&amp;"!$F$10")/(INDIRECT($B$1&amp;"!$F$9")*INDIRECT($B$1&amp;"!$C$20")*B402))),"")</f>
        <v/>
      </c>
      <c r="E402" s="91" t="e" cm="1">
        <f t="array" aca="1" ref="E402" ca="1">(INDIRECT($B$1&amp;"!$F$15") -D402)/C402</f>
        <v>#VALUE!</v>
      </c>
      <c r="F402" s="91" t="str" cm="1">
        <f t="array" aca="1" ref="F402" ca="1">IF(ISNUMBER(E402),E402*INDIRECT($B$1&amp;"!$F$9")/$G$3,"")</f>
        <v/>
      </c>
      <c r="G402" s="91" t="str">
        <f t="shared" ca="1" si="14"/>
        <v/>
      </c>
      <c r="H402" s="91" t="str" cm="1">
        <f t="array" aca="1" ref="H402" ca="1">IF(B402&lt;INDIRECT($B$1&amp;"!$C$7"),H401-G402,"")</f>
        <v/>
      </c>
      <c r="I402" s="87"/>
      <c r="J402" s="87"/>
      <c r="R402" s="87"/>
      <c r="S402" s="87"/>
      <c r="U402" s="87"/>
      <c r="V402" s="87"/>
    </row>
    <row r="403" spans="2:22" x14ac:dyDescent="0.25">
      <c r="B403" s="91" t="str" cm="1">
        <f t="array" aca="1" ref="B403" ca="1">IF(ISNUMBER(B402),IF(AND(B402&lt;INDIRECT($B$1&amp;"!$C$7"),H402&gt;0), B402+0.5,""),"")</f>
        <v/>
      </c>
      <c r="C403" s="91" t="str">
        <f t="shared" ca="1" si="13"/>
        <v/>
      </c>
      <c r="D403" s="91" t="str" cm="1">
        <f t="array" aca="1" ref="D403" ca="1">IF(AND(B403&lt;INDIRECT($B$1&amp;"!$C$7"),ISNUMBER(B403)),INDIRECT($B$1&amp;"!$C$16")*ERFC(0.5*C403*SQRT(INDIRECT($B$1&amp;"!$F$10")/(INDIRECT($B$1&amp;"!$F$9")*INDIRECT($B$1&amp;"!$C$20")*B403))),"")</f>
        <v/>
      </c>
      <c r="E403" s="91" t="e" cm="1">
        <f t="array" aca="1" ref="E403" ca="1">(INDIRECT($B$1&amp;"!$F$15") -D403)/C403</f>
        <v>#VALUE!</v>
      </c>
      <c r="F403" s="91" t="str" cm="1">
        <f t="array" aca="1" ref="F403" ca="1">IF(ISNUMBER(E403),E403*INDIRECT($B$1&amp;"!$F$9")/$G$3,"")</f>
        <v/>
      </c>
      <c r="G403" s="91" t="str">
        <f t="shared" ca="1" si="14"/>
        <v/>
      </c>
      <c r="H403" s="91" t="str" cm="1">
        <f t="array" aca="1" ref="H403" ca="1">IF(B403&lt;INDIRECT($B$1&amp;"!$C$7"),H402-G403,"")</f>
        <v/>
      </c>
      <c r="I403" s="87"/>
      <c r="J403" s="87"/>
      <c r="R403" s="87"/>
      <c r="S403" s="87"/>
      <c r="U403" s="87"/>
      <c r="V403" s="87"/>
    </row>
    <row r="404" spans="2:22" x14ac:dyDescent="0.25">
      <c r="B404" s="91" t="str" cm="1">
        <f t="array" aca="1" ref="B404" ca="1">IF(ISNUMBER(B403),IF(AND(B403&lt;INDIRECT($B$1&amp;"!$C$7"),H403&gt;0), B403+0.5,""),"")</f>
        <v/>
      </c>
      <c r="C404" s="91" t="str">
        <f t="shared" ca="1" si="13"/>
        <v/>
      </c>
      <c r="D404" s="91" t="str" cm="1">
        <f t="array" aca="1" ref="D404" ca="1">IF(AND(B404&lt;INDIRECT($B$1&amp;"!$C$7"),ISNUMBER(B404)),INDIRECT($B$1&amp;"!$C$16")*ERFC(0.5*C404*SQRT(INDIRECT($B$1&amp;"!$F$10")/(INDIRECT($B$1&amp;"!$F$9")*INDIRECT($B$1&amp;"!$C$20")*B404))),"")</f>
        <v/>
      </c>
      <c r="E404" s="91" t="e" cm="1">
        <f t="array" aca="1" ref="E404" ca="1">(INDIRECT($B$1&amp;"!$F$15") -D404)/C404</f>
        <v>#VALUE!</v>
      </c>
      <c r="F404" s="91" t="str" cm="1">
        <f t="array" aca="1" ref="F404" ca="1">IF(ISNUMBER(E404),E404*INDIRECT($B$1&amp;"!$F$9")/$G$3,"")</f>
        <v/>
      </c>
      <c r="G404" s="91" t="str">
        <f t="shared" ca="1" si="14"/>
        <v/>
      </c>
      <c r="H404" s="91" t="str" cm="1">
        <f t="array" aca="1" ref="H404" ca="1">IF(B404&lt;INDIRECT($B$1&amp;"!$C$7"),H403-G404,"")</f>
        <v/>
      </c>
      <c r="I404" s="87"/>
      <c r="J404" s="87"/>
      <c r="R404" s="87"/>
      <c r="S404" s="87"/>
      <c r="U404" s="87"/>
      <c r="V404" s="87"/>
    </row>
    <row r="405" spans="2:22" x14ac:dyDescent="0.25">
      <c r="B405" s="91" t="str" cm="1">
        <f t="array" aca="1" ref="B405" ca="1">IF(ISNUMBER(B404),IF(AND(B404&lt;INDIRECT($B$1&amp;"!$C$7"),H404&gt;0), B404+0.5,""),"")</f>
        <v/>
      </c>
      <c r="C405" s="91" t="str">
        <f t="shared" ca="1" si="13"/>
        <v/>
      </c>
      <c r="D405" s="91" t="str" cm="1">
        <f t="array" aca="1" ref="D405" ca="1">IF(AND(B405&lt;INDIRECT($B$1&amp;"!$C$7"),ISNUMBER(B405)),INDIRECT($B$1&amp;"!$C$16")*ERFC(0.5*C405*SQRT(INDIRECT($B$1&amp;"!$F$10")/(INDIRECT($B$1&amp;"!$F$9")*INDIRECT($B$1&amp;"!$C$20")*B405))),"")</f>
        <v/>
      </c>
      <c r="E405" s="91" t="e" cm="1">
        <f t="array" aca="1" ref="E405" ca="1">(INDIRECT($B$1&amp;"!$F$15") -D405)/C405</f>
        <v>#VALUE!</v>
      </c>
      <c r="F405" s="91" t="str" cm="1">
        <f t="array" aca="1" ref="F405" ca="1">IF(ISNUMBER(E405),E405*INDIRECT($B$1&amp;"!$F$9")/$G$3,"")</f>
        <v/>
      </c>
      <c r="G405" s="91" t="str">
        <f t="shared" ca="1" si="14"/>
        <v/>
      </c>
      <c r="H405" s="91" t="str" cm="1">
        <f t="array" aca="1" ref="H405" ca="1">IF(B405&lt;INDIRECT($B$1&amp;"!$C$7"),H404-G405,"")</f>
        <v/>
      </c>
      <c r="I405" s="87"/>
      <c r="J405" s="87"/>
      <c r="R405" s="87"/>
      <c r="S405" s="87"/>
      <c r="U405" s="87"/>
      <c r="V405" s="87"/>
    </row>
    <row r="406" spans="2:22" x14ac:dyDescent="0.25">
      <c r="B406" s="91" t="str" cm="1">
        <f t="array" aca="1" ref="B406" ca="1">IF(ISNUMBER(B405),IF(AND(B405&lt;INDIRECT($B$1&amp;"!$C$7"),H405&gt;0), B405+0.5,""),"")</f>
        <v/>
      </c>
      <c r="C406" s="91" t="str">
        <f t="shared" ca="1" si="13"/>
        <v/>
      </c>
      <c r="D406" s="91" t="str" cm="1">
        <f t="array" aca="1" ref="D406" ca="1">IF(AND(B406&lt;INDIRECT($B$1&amp;"!$C$7"),ISNUMBER(B406)),INDIRECT($B$1&amp;"!$C$16")*ERFC(0.5*C406*SQRT(INDIRECT($B$1&amp;"!$F$10")/(INDIRECT($B$1&amp;"!$F$9")*INDIRECT($B$1&amp;"!$C$20")*B406))),"")</f>
        <v/>
      </c>
      <c r="E406" s="91" t="e" cm="1">
        <f t="array" aca="1" ref="E406" ca="1">(INDIRECT($B$1&amp;"!$F$15") -D406)/C406</f>
        <v>#VALUE!</v>
      </c>
      <c r="F406" s="91" t="str" cm="1">
        <f t="array" aca="1" ref="F406" ca="1">IF(ISNUMBER(E406),E406*INDIRECT($B$1&amp;"!$F$9")/$G$3,"")</f>
        <v/>
      </c>
      <c r="G406" s="91" t="str">
        <f t="shared" ca="1" si="14"/>
        <v/>
      </c>
      <c r="H406" s="91" t="str" cm="1">
        <f t="array" aca="1" ref="H406" ca="1">IF(B406&lt;INDIRECT($B$1&amp;"!$C$7"),H405-G406,"")</f>
        <v/>
      </c>
      <c r="I406" s="87"/>
      <c r="J406" s="87"/>
      <c r="R406" s="87"/>
      <c r="S406" s="87"/>
      <c r="U406" s="87"/>
      <c r="V406" s="87"/>
    </row>
    <row r="407" spans="2:22" x14ac:dyDescent="0.25">
      <c r="B407" s="91" t="str" cm="1">
        <f t="array" aca="1" ref="B407" ca="1">IF(ISNUMBER(B406),IF(AND(B406&lt;INDIRECT($B$1&amp;"!$C$7"),H406&gt;0), B406+0.5,""),"")</f>
        <v/>
      </c>
      <c r="C407" s="91" t="str">
        <f t="shared" ca="1" si="13"/>
        <v/>
      </c>
      <c r="D407" s="91" t="str" cm="1">
        <f t="array" aca="1" ref="D407" ca="1">IF(AND(B407&lt;INDIRECT($B$1&amp;"!$C$7"),ISNUMBER(B407)),INDIRECT($B$1&amp;"!$C$16")*ERFC(0.5*C407*SQRT(INDIRECT($B$1&amp;"!$F$10")/(INDIRECT($B$1&amp;"!$F$9")*INDIRECT($B$1&amp;"!$C$20")*B407))),"")</f>
        <v/>
      </c>
      <c r="E407" s="91" t="e" cm="1">
        <f t="array" aca="1" ref="E407" ca="1">(INDIRECT($B$1&amp;"!$F$15") -D407)/C407</f>
        <v>#VALUE!</v>
      </c>
      <c r="F407" s="91" t="str" cm="1">
        <f t="array" aca="1" ref="F407" ca="1">IF(ISNUMBER(E407),E407*INDIRECT($B$1&amp;"!$F$9")/$G$3,"")</f>
        <v/>
      </c>
      <c r="G407" s="91" t="str">
        <f t="shared" ca="1" si="14"/>
        <v/>
      </c>
      <c r="H407" s="91" t="str" cm="1">
        <f t="array" aca="1" ref="H407" ca="1">IF(B407&lt;INDIRECT($B$1&amp;"!$C$7"),H406-G407,"")</f>
        <v/>
      </c>
      <c r="I407" s="87"/>
      <c r="J407" s="87"/>
      <c r="R407" s="87"/>
      <c r="S407" s="87"/>
      <c r="U407" s="87"/>
      <c r="V407" s="87"/>
    </row>
    <row r="408" spans="2:22" x14ac:dyDescent="0.25">
      <c r="B408" s="91" t="str" cm="1">
        <f t="array" aca="1" ref="B408" ca="1">IF(ISNUMBER(B407),IF(AND(B407&lt;INDIRECT($B$1&amp;"!$C$7"),H407&gt;0), B407+0.5,""),"")</f>
        <v/>
      </c>
      <c r="C408" s="91" t="str">
        <f t="shared" ca="1" si="13"/>
        <v/>
      </c>
      <c r="D408" s="91" t="str" cm="1">
        <f t="array" aca="1" ref="D408" ca="1">IF(AND(B408&lt;INDIRECT($B$1&amp;"!$C$7"),ISNUMBER(B408)),INDIRECT($B$1&amp;"!$C$16")*ERFC(0.5*C408*SQRT(INDIRECT($B$1&amp;"!$F$10")/(INDIRECT($B$1&amp;"!$F$9")*INDIRECT($B$1&amp;"!$C$20")*B408))),"")</f>
        <v/>
      </c>
      <c r="E408" s="91" t="e" cm="1">
        <f t="array" aca="1" ref="E408" ca="1">(INDIRECT($B$1&amp;"!$F$15") -D408)/C408</f>
        <v>#VALUE!</v>
      </c>
      <c r="F408" s="91" t="str" cm="1">
        <f t="array" aca="1" ref="F408" ca="1">IF(ISNUMBER(E408),E408*INDIRECT($B$1&amp;"!$F$9")/$G$3,"")</f>
        <v/>
      </c>
      <c r="G408" s="91" t="str">
        <f t="shared" ca="1" si="14"/>
        <v/>
      </c>
      <c r="H408" s="91" t="str" cm="1">
        <f t="array" aca="1" ref="H408" ca="1">IF(B408&lt;INDIRECT($B$1&amp;"!$C$7"),H407-G408,"")</f>
        <v/>
      </c>
      <c r="I408" s="87"/>
      <c r="J408" s="87"/>
      <c r="R408" s="87"/>
      <c r="S408" s="87"/>
      <c r="U408" s="87"/>
      <c r="V408" s="87"/>
    </row>
    <row r="409" spans="2:22" x14ac:dyDescent="0.25">
      <c r="B409" s="91" t="str" cm="1">
        <f t="array" aca="1" ref="B409" ca="1">IF(ISNUMBER(B408),IF(AND(B408&lt;INDIRECT($B$1&amp;"!$C$7"),H408&gt;0), B408+0.5,""),"")</f>
        <v/>
      </c>
      <c r="C409" s="91" t="str">
        <f t="shared" ca="1" si="13"/>
        <v/>
      </c>
      <c r="D409" s="91" t="str" cm="1">
        <f t="array" aca="1" ref="D409" ca="1">IF(AND(B409&lt;INDIRECT($B$1&amp;"!$C$7"),ISNUMBER(B409)),INDIRECT($B$1&amp;"!$C$16")*ERFC(0.5*C409*SQRT(INDIRECT($B$1&amp;"!$F$10")/(INDIRECT($B$1&amp;"!$F$9")*INDIRECT($B$1&amp;"!$C$20")*B409))),"")</f>
        <v/>
      </c>
      <c r="E409" s="91" t="e" cm="1">
        <f t="array" aca="1" ref="E409" ca="1">(INDIRECT($B$1&amp;"!$F$15") -D409)/C409</f>
        <v>#VALUE!</v>
      </c>
      <c r="F409" s="91" t="str" cm="1">
        <f t="array" aca="1" ref="F409" ca="1">IF(ISNUMBER(E409),E409*INDIRECT($B$1&amp;"!$F$9")/$G$3,"")</f>
        <v/>
      </c>
      <c r="G409" s="91" t="str">
        <f t="shared" ca="1" si="14"/>
        <v/>
      </c>
      <c r="H409" s="91" t="str" cm="1">
        <f t="array" aca="1" ref="H409" ca="1">IF(B409&lt;INDIRECT($B$1&amp;"!$C$7"),H408-G409,"")</f>
        <v/>
      </c>
      <c r="I409" s="87"/>
      <c r="J409" s="87"/>
      <c r="R409" s="87"/>
      <c r="S409" s="87"/>
      <c r="U409" s="87"/>
      <c r="V409" s="87"/>
    </row>
    <row r="410" spans="2:22" x14ac:dyDescent="0.25">
      <c r="B410" s="91" t="str" cm="1">
        <f t="array" aca="1" ref="B410" ca="1">IF(ISNUMBER(B409),IF(AND(B409&lt;INDIRECT($B$1&amp;"!$C$7"),H409&gt;0), B409+0.5,""),"")</f>
        <v/>
      </c>
      <c r="C410" s="91" t="str">
        <f t="shared" ca="1" si="13"/>
        <v/>
      </c>
      <c r="D410" s="91" t="str" cm="1">
        <f t="array" aca="1" ref="D410" ca="1">IF(AND(B410&lt;INDIRECT($B$1&amp;"!$C$7"),ISNUMBER(B410)),INDIRECT($B$1&amp;"!$C$16")*ERFC(0.5*C410*SQRT(INDIRECT($B$1&amp;"!$F$10")/(INDIRECT($B$1&amp;"!$F$9")*INDIRECT($B$1&amp;"!$C$20")*B410))),"")</f>
        <v/>
      </c>
      <c r="E410" s="91" t="e" cm="1">
        <f t="array" aca="1" ref="E410" ca="1">(INDIRECT($B$1&amp;"!$F$15") -D410)/C410</f>
        <v>#VALUE!</v>
      </c>
      <c r="F410" s="91" t="str" cm="1">
        <f t="array" aca="1" ref="F410" ca="1">IF(ISNUMBER(E410),E410*INDIRECT($B$1&amp;"!$F$9")/$G$3,"")</f>
        <v/>
      </c>
      <c r="G410" s="91" t="str">
        <f t="shared" ca="1" si="14"/>
        <v/>
      </c>
      <c r="H410" s="91" t="str" cm="1">
        <f t="array" aca="1" ref="H410" ca="1">IF(B410&lt;INDIRECT($B$1&amp;"!$C$7"),H409-G410,"")</f>
        <v/>
      </c>
      <c r="I410" s="87"/>
      <c r="J410" s="87"/>
      <c r="R410" s="87"/>
      <c r="S410" s="87"/>
      <c r="U410" s="87"/>
      <c r="V410" s="87"/>
    </row>
    <row r="411" spans="2:22" x14ac:dyDescent="0.25">
      <c r="B411" s="91" t="str" cm="1">
        <f t="array" aca="1" ref="B411" ca="1">IF(ISNUMBER(B410),IF(AND(B410&lt;INDIRECT($B$1&amp;"!$C$7"),H410&gt;0), B410+0.5,""),"")</f>
        <v/>
      </c>
      <c r="C411" s="91" t="str">
        <f t="shared" ca="1" si="13"/>
        <v/>
      </c>
      <c r="D411" s="91" t="str" cm="1">
        <f t="array" aca="1" ref="D411" ca="1">IF(AND(B411&lt;INDIRECT($B$1&amp;"!$C$7"),ISNUMBER(B411)),INDIRECT($B$1&amp;"!$C$16")*ERFC(0.5*C411*SQRT(INDIRECT($B$1&amp;"!$F$10")/(INDIRECT($B$1&amp;"!$F$9")*INDIRECT($B$1&amp;"!$C$20")*B411))),"")</f>
        <v/>
      </c>
      <c r="E411" s="91" t="e" cm="1">
        <f t="array" aca="1" ref="E411" ca="1">(INDIRECT($B$1&amp;"!$F$15") -D411)/C411</f>
        <v>#VALUE!</v>
      </c>
      <c r="F411" s="91" t="str" cm="1">
        <f t="array" aca="1" ref="F411" ca="1">IF(ISNUMBER(E411),E411*INDIRECT($B$1&amp;"!$F$9")/$G$3,"")</f>
        <v/>
      </c>
      <c r="G411" s="91" t="str">
        <f t="shared" ca="1" si="14"/>
        <v/>
      </c>
      <c r="H411" s="91" t="str" cm="1">
        <f t="array" aca="1" ref="H411" ca="1">IF(B411&lt;INDIRECT($B$1&amp;"!$C$7"),H410-G411,"")</f>
        <v/>
      </c>
      <c r="I411" s="87"/>
      <c r="J411" s="87"/>
      <c r="R411" s="87"/>
      <c r="S411" s="87"/>
      <c r="U411" s="87"/>
      <c r="V411" s="87"/>
    </row>
    <row r="412" spans="2:22" x14ac:dyDescent="0.25">
      <c r="B412" s="91" t="str" cm="1">
        <f t="array" aca="1" ref="B412" ca="1">IF(ISNUMBER(B411),IF(AND(B411&lt;INDIRECT($B$1&amp;"!$C$7"),H411&gt;0), B411+0.5,""),"")</f>
        <v/>
      </c>
      <c r="C412" s="91" t="str">
        <f t="shared" ca="1" si="13"/>
        <v/>
      </c>
      <c r="D412" s="91" t="str" cm="1">
        <f t="array" aca="1" ref="D412" ca="1">IF(AND(B412&lt;INDIRECT($B$1&amp;"!$C$7"),ISNUMBER(B412)),INDIRECT($B$1&amp;"!$C$16")*ERFC(0.5*C412*SQRT(INDIRECT($B$1&amp;"!$F$10")/(INDIRECT($B$1&amp;"!$F$9")*INDIRECT($B$1&amp;"!$C$20")*B412))),"")</f>
        <v/>
      </c>
      <c r="E412" s="91" t="e" cm="1">
        <f t="array" aca="1" ref="E412" ca="1">(INDIRECT($B$1&amp;"!$F$15") -D412)/C412</f>
        <v>#VALUE!</v>
      </c>
      <c r="F412" s="91" t="str" cm="1">
        <f t="array" aca="1" ref="F412" ca="1">IF(ISNUMBER(E412),E412*INDIRECT($B$1&amp;"!$F$9")/$G$3,"")</f>
        <v/>
      </c>
      <c r="G412" s="91" t="str">
        <f t="shared" ca="1" si="14"/>
        <v/>
      </c>
      <c r="H412" s="91" t="str" cm="1">
        <f t="array" aca="1" ref="H412" ca="1">IF(B412&lt;INDIRECT($B$1&amp;"!$C$7"),H411-G412,"")</f>
        <v/>
      </c>
      <c r="I412" s="87"/>
      <c r="J412" s="87"/>
      <c r="R412" s="87"/>
      <c r="S412" s="87"/>
      <c r="U412" s="87"/>
      <c r="V412" s="87"/>
    </row>
    <row r="413" spans="2:22" x14ac:dyDescent="0.25">
      <c r="B413" s="91" t="str" cm="1">
        <f t="array" aca="1" ref="B413" ca="1">IF(ISNUMBER(B412),IF(AND(B412&lt;INDIRECT($B$1&amp;"!$C$7"),H412&gt;0), B412+0.5,""),"")</f>
        <v/>
      </c>
      <c r="C413" s="91" t="str">
        <f t="shared" ca="1" si="13"/>
        <v/>
      </c>
      <c r="D413" s="91" t="str" cm="1">
        <f t="array" aca="1" ref="D413" ca="1">IF(AND(B413&lt;INDIRECT($B$1&amp;"!$C$7"),ISNUMBER(B413)),INDIRECT($B$1&amp;"!$C$16")*ERFC(0.5*C413*SQRT(INDIRECT($B$1&amp;"!$F$10")/(INDIRECT($B$1&amp;"!$F$9")*INDIRECT($B$1&amp;"!$C$20")*B413))),"")</f>
        <v/>
      </c>
      <c r="E413" s="91" t="e" cm="1">
        <f t="array" aca="1" ref="E413" ca="1">(INDIRECT($B$1&amp;"!$F$15") -D413)/C413</f>
        <v>#VALUE!</v>
      </c>
      <c r="F413" s="91" t="str" cm="1">
        <f t="array" aca="1" ref="F413" ca="1">IF(ISNUMBER(E413),E413*INDIRECT($B$1&amp;"!$F$9")/$G$3,"")</f>
        <v/>
      </c>
      <c r="G413" s="91" t="str">
        <f t="shared" ca="1" si="14"/>
        <v/>
      </c>
      <c r="H413" s="91" t="str" cm="1">
        <f t="array" aca="1" ref="H413" ca="1">IF(B413&lt;INDIRECT($B$1&amp;"!$C$7"),H412-G413,"")</f>
        <v/>
      </c>
      <c r="I413" s="87"/>
      <c r="J413" s="87"/>
      <c r="R413" s="87"/>
      <c r="S413" s="87"/>
      <c r="U413" s="87"/>
      <c r="V413" s="87"/>
    </row>
    <row r="414" spans="2:22" x14ac:dyDescent="0.25">
      <c r="B414" s="91" t="str" cm="1">
        <f t="array" aca="1" ref="B414" ca="1">IF(ISNUMBER(B413),IF(AND(B413&lt;INDIRECT($B$1&amp;"!$C$7"),H413&gt;0), B413+0.5,""),"")</f>
        <v/>
      </c>
      <c r="C414" s="91" t="str">
        <f t="shared" ca="1" si="13"/>
        <v/>
      </c>
      <c r="D414" s="91" t="str" cm="1">
        <f t="array" aca="1" ref="D414" ca="1">IF(AND(B414&lt;INDIRECT($B$1&amp;"!$C$7"),ISNUMBER(B414)),INDIRECT($B$1&amp;"!$C$16")*ERFC(0.5*C414*SQRT(INDIRECT($B$1&amp;"!$F$10")/(INDIRECT($B$1&amp;"!$F$9")*INDIRECT($B$1&amp;"!$C$20")*B414))),"")</f>
        <v/>
      </c>
      <c r="E414" s="91" t="e" cm="1">
        <f t="array" aca="1" ref="E414" ca="1">(INDIRECT($B$1&amp;"!$F$15") -D414)/C414</f>
        <v>#VALUE!</v>
      </c>
      <c r="F414" s="91" t="str" cm="1">
        <f t="array" aca="1" ref="F414" ca="1">IF(ISNUMBER(E414),E414*INDIRECT($B$1&amp;"!$F$9")/$G$3,"")</f>
        <v/>
      </c>
      <c r="G414" s="91" t="str">
        <f t="shared" ca="1" si="14"/>
        <v/>
      </c>
      <c r="H414" s="91" t="str" cm="1">
        <f t="array" aca="1" ref="H414" ca="1">IF(B414&lt;INDIRECT($B$1&amp;"!$C$7"),H413-G414,"")</f>
        <v/>
      </c>
      <c r="I414" s="87"/>
      <c r="J414" s="87"/>
      <c r="R414" s="87"/>
      <c r="S414" s="87"/>
      <c r="U414" s="87"/>
      <c r="V414" s="87"/>
    </row>
    <row r="415" spans="2:22" x14ac:dyDescent="0.25">
      <c r="B415" s="91" t="str" cm="1">
        <f t="array" aca="1" ref="B415" ca="1">IF(ISNUMBER(B414),IF(AND(B414&lt;INDIRECT($B$1&amp;"!$C$7"),H414&gt;0), B414+0.5,""),"")</f>
        <v/>
      </c>
      <c r="C415" s="91" t="str">
        <f t="shared" ca="1" si="13"/>
        <v/>
      </c>
      <c r="D415" s="91" t="str" cm="1">
        <f t="array" aca="1" ref="D415" ca="1">IF(AND(B415&lt;INDIRECT($B$1&amp;"!$C$7"),ISNUMBER(B415)),INDIRECT($B$1&amp;"!$C$16")*ERFC(0.5*C415*SQRT(INDIRECT($B$1&amp;"!$F$10")/(INDIRECT($B$1&amp;"!$F$9")*INDIRECT($B$1&amp;"!$C$20")*B415))),"")</f>
        <v/>
      </c>
      <c r="E415" s="91" t="e" cm="1">
        <f t="array" aca="1" ref="E415" ca="1">(INDIRECT($B$1&amp;"!$F$15") -D415)/C415</f>
        <v>#VALUE!</v>
      </c>
      <c r="F415" s="91" t="str" cm="1">
        <f t="array" aca="1" ref="F415" ca="1">IF(ISNUMBER(E415),E415*INDIRECT($B$1&amp;"!$F$9")/$G$3,"")</f>
        <v/>
      </c>
      <c r="G415" s="91" t="str">
        <f t="shared" ca="1" si="14"/>
        <v/>
      </c>
      <c r="H415" s="91" t="str" cm="1">
        <f t="array" aca="1" ref="H415" ca="1">IF(B415&lt;INDIRECT($B$1&amp;"!$C$7"),H414-G415,"")</f>
        <v/>
      </c>
      <c r="I415" s="87"/>
      <c r="J415" s="87"/>
      <c r="R415" s="87"/>
      <c r="S415" s="87"/>
      <c r="U415" s="87"/>
      <c r="V415" s="87"/>
    </row>
    <row r="416" spans="2:22" x14ac:dyDescent="0.25">
      <c r="B416" s="91" t="str" cm="1">
        <f t="array" aca="1" ref="B416" ca="1">IF(ISNUMBER(B415),IF(AND(B415&lt;INDIRECT($B$1&amp;"!$C$7"),H415&gt;0), B415+0.5,""),"")</f>
        <v/>
      </c>
      <c r="C416" s="91" t="str">
        <f t="shared" ca="1" si="13"/>
        <v/>
      </c>
      <c r="D416" s="91" t="str" cm="1">
        <f t="array" aca="1" ref="D416" ca="1">IF(AND(B416&lt;INDIRECT($B$1&amp;"!$C$7"),ISNUMBER(B416)),INDIRECT($B$1&amp;"!$C$16")*ERFC(0.5*C416*SQRT(INDIRECT($B$1&amp;"!$F$10")/(INDIRECT($B$1&amp;"!$F$9")*INDIRECT($B$1&amp;"!$C$20")*B416))),"")</f>
        <v/>
      </c>
      <c r="E416" s="91" t="e" cm="1">
        <f t="array" aca="1" ref="E416" ca="1">(INDIRECT($B$1&amp;"!$F$15") -D416)/C416</f>
        <v>#VALUE!</v>
      </c>
      <c r="F416" s="91" t="str" cm="1">
        <f t="array" aca="1" ref="F416" ca="1">IF(ISNUMBER(E416),E416*INDIRECT($B$1&amp;"!$F$9")/$G$3,"")</f>
        <v/>
      </c>
      <c r="G416" s="91" t="str">
        <f t="shared" ca="1" si="14"/>
        <v/>
      </c>
      <c r="H416" s="91" t="str" cm="1">
        <f t="array" aca="1" ref="H416" ca="1">IF(B416&lt;INDIRECT($B$1&amp;"!$C$7"),H415-G416,"")</f>
        <v/>
      </c>
      <c r="I416" s="87"/>
      <c r="J416" s="87"/>
      <c r="R416" s="87"/>
      <c r="S416" s="87"/>
      <c r="U416" s="87"/>
      <c r="V416" s="87"/>
    </row>
    <row r="417" spans="2:22" x14ac:dyDescent="0.25">
      <c r="B417" s="91" t="str" cm="1">
        <f t="array" aca="1" ref="B417" ca="1">IF(ISNUMBER(B416),IF(AND(B416&lt;INDIRECT($B$1&amp;"!$C$7"),H416&gt;0), B416+0.5,""),"")</f>
        <v/>
      </c>
      <c r="C417" s="91" t="str">
        <f t="shared" ca="1" si="13"/>
        <v/>
      </c>
      <c r="D417" s="91" t="str" cm="1">
        <f t="array" aca="1" ref="D417" ca="1">IF(AND(B417&lt;INDIRECT($B$1&amp;"!$C$7"),ISNUMBER(B417)),INDIRECT($B$1&amp;"!$C$16")*ERFC(0.5*C417*SQRT(INDIRECT($B$1&amp;"!$F$10")/(INDIRECT($B$1&amp;"!$F$9")*INDIRECT($B$1&amp;"!$C$20")*B417))),"")</f>
        <v/>
      </c>
      <c r="E417" s="91" t="e" cm="1">
        <f t="array" aca="1" ref="E417" ca="1">(INDIRECT($B$1&amp;"!$F$15") -D417)/C417</f>
        <v>#VALUE!</v>
      </c>
      <c r="F417" s="91" t="str" cm="1">
        <f t="array" aca="1" ref="F417" ca="1">IF(ISNUMBER(E417),E417*INDIRECT($B$1&amp;"!$F$9")/$G$3,"")</f>
        <v/>
      </c>
      <c r="G417" s="91" t="str">
        <f t="shared" ca="1" si="14"/>
        <v/>
      </c>
      <c r="H417" s="91" t="str" cm="1">
        <f t="array" aca="1" ref="H417" ca="1">IF(B417&lt;INDIRECT($B$1&amp;"!$C$7"),H416-G417,"")</f>
        <v/>
      </c>
      <c r="I417" s="87"/>
      <c r="J417" s="87"/>
      <c r="R417" s="87"/>
      <c r="S417" s="87"/>
      <c r="U417" s="87"/>
      <c r="V417" s="87"/>
    </row>
    <row r="418" spans="2:22" x14ac:dyDescent="0.25">
      <c r="B418" s="91" t="str" cm="1">
        <f t="array" aca="1" ref="B418" ca="1">IF(ISNUMBER(B417),IF(AND(B417&lt;INDIRECT($B$1&amp;"!$C$7"),H417&gt;0), B417+0.5,""),"")</f>
        <v/>
      </c>
      <c r="C418" s="91" t="str">
        <f t="shared" ca="1" si="13"/>
        <v/>
      </c>
      <c r="D418" s="91" t="str" cm="1">
        <f t="array" aca="1" ref="D418" ca="1">IF(AND(B418&lt;INDIRECT($B$1&amp;"!$C$7"),ISNUMBER(B418)),INDIRECT($B$1&amp;"!$C$16")*ERFC(0.5*C418*SQRT(INDIRECT($B$1&amp;"!$F$10")/(INDIRECT($B$1&amp;"!$F$9")*INDIRECT($B$1&amp;"!$C$20")*B418))),"")</f>
        <v/>
      </c>
      <c r="E418" s="91" t="e" cm="1">
        <f t="array" aca="1" ref="E418" ca="1">(INDIRECT($B$1&amp;"!$F$15") -D418)/C418</f>
        <v>#VALUE!</v>
      </c>
      <c r="F418" s="91" t="str" cm="1">
        <f t="array" aca="1" ref="F418" ca="1">IF(ISNUMBER(E418),E418*INDIRECT($B$1&amp;"!$F$9")/$G$3,"")</f>
        <v/>
      </c>
      <c r="G418" s="91" t="str">
        <f t="shared" ca="1" si="14"/>
        <v/>
      </c>
      <c r="H418" s="91" t="str" cm="1">
        <f t="array" aca="1" ref="H418" ca="1">IF(B418&lt;INDIRECT($B$1&amp;"!$C$7"),H417-G418,"")</f>
        <v/>
      </c>
      <c r="I418" s="87"/>
      <c r="J418" s="87"/>
      <c r="R418" s="87"/>
      <c r="S418" s="87"/>
      <c r="U418" s="87"/>
      <c r="V418" s="87"/>
    </row>
    <row r="419" spans="2:22" x14ac:dyDescent="0.25">
      <c r="B419" s="91" t="str" cm="1">
        <f t="array" aca="1" ref="B419" ca="1">IF(ISNUMBER(B418),IF(AND(B418&lt;INDIRECT($B$1&amp;"!$C$7"),H418&gt;0), B418+0.5,""),"")</f>
        <v/>
      </c>
      <c r="C419" s="91" t="str">
        <f t="shared" ca="1" si="13"/>
        <v/>
      </c>
      <c r="D419" s="91" t="str" cm="1">
        <f t="array" aca="1" ref="D419" ca="1">IF(AND(B419&lt;INDIRECT($B$1&amp;"!$C$7"),ISNUMBER(B419)),INDIRECT($B$1&amp;"!$C$16")*ERFC(0.5*C419*SQRT(INDIRECT($B$1&amp;"!$F$10")/(INDIRECT($B$1&amp;"!$F$9")*INDIRECT($B$1&amp;"!$C$20")*B419))),"")</f>
        <v/>
      </c>
      <c r="E419" s="91" t="e" cm="1">
        <f t="array" aca="1" ref="E419" ca="1">(INDIRECT($B$1&amp;"!$F$15") -D419)/C419</f>
        <v>#VALUE!</v>
      </c>
      <c r="F419" s="91" t="str" cm="1">
        <f t="array" aca="1" ref="F419" ca="1">IF(ISNUMBER(E419),E419*INDIRECT($B$1&amp;"!$F$9")/$G$3,"")</f>
        <v/>
      </c>
      <c r="G419" s="91" t="str">
        <f t="shared" ca="1" si="14"/>
        <v/>
      </c>
      <c r="H419" s="91" t="str" cm="1">
        <f t="array" aca="1" ref="H419" ca="1">IF(B419&lt;INDIRECT($B$1&amp;"!$C$7"),H418-G419,"")</f>
        <v/>
      </c>
      <c r="I419" s="87"/>
      <c r="J419" s="87"/>
      <c r="R419" s="87"/>
      <c r="S419" s="87"/>
      <c r="U419" s="87"/>
      <c r="V419" s="87"/>
    </row>
    <row r="420" spans="2:22" x14ac:dyDescent="0.25">
      <c r="B420" s="91" t="str" cm="1">
        <f t="array" aca="1" ref="B420" ca="1">IF(ISNUMBER(B419),IF(AND(B419&lt;INDIRECT($B$1&amp;"!$C$7"),H419&gt;0), B419+0.5,""),"")</f>
        <v/>
      </c>
      <c r="C420" s="91" t="str">
        <f t="shared" ca="1" si="13"/>
        <v/>
      </c>
      <c r="D420" s="91" t="str" cm="1">
        <f t="array" aca="1" ref="D420" ca="1">IF(AND(B420&lt;INDIRECT($B$1&amp;"!$C$7"),ISNUMBER(B420)),INDIRECT($B$1&amp;"!$C$16")*ERFC(0.5*C420*SQRT(INDIRECT($B$1&amp;"!$F$10")/(INDIRECT($B$1&amp;"!$F$9")*INDIRECT($B$1&amp;"!$C$20")*B420))),"")</f>
        <v/>
      </c>
      <c r="E420" s="91" t="e" cm="1">
        <f t="array" aca="1" ref="E420" ca="1">(INDIRECT($B$1&amp;"!$F$15") -D420)/C420</f>
        <v>#VALUE!</v>
      </c>
      <c r="F420" s="91" t="str" cm="1">
        <f t="array" aca="1" ref="F420" ca="1">IF(ISNUMBER(E420),E420*INDIRECT($B$1&amp;"!$F$9")/$G$3,"")</f>
        <v/>
      </c>
      <c r="G420" s="91" t="str">
        <f t="shared" ca="1" si="14"/>
        <v/>
      </c>
      <c r="H420" s="91" t="str" cm="1">
        <f t="array" aca="1" ref="H420" ca="1">IF(B420&lt;INDIRECT($B$1&amp;"!$C$7"),H419-G420,"")</f>
        <v/>
      </c>
      <c r="I420" s="87"/>
      <c r="J420" s="87"/>
      <c r="R420" s="87"/>
      <c r="S420" s="87"/>
      <c r="U420" s="87"/>
      <c r="V420" s="87"/>
    </row>
    <row r="421" spans="2:22" x14ac:dyDescent="0.25">
      <c r="B421" s="91" t="str" cm="1">
        <f t="array" aca="1" ref="B421" ca="1">IF(ISNUMBER(B420),IF(AND(B420&lt;INDIRECT($B$1&amp;"!$C$7"),H420&gt;0), B420+0.5,""),"")</f>
        <v/>
      </c>
      <c r="C421" s="91" t="str">
        <f t="shared" ca="1" si="13"/>
        <v/>
      </c>
      <c r="D421" s="91" t="str" cm="1">
        <f t="array" aca="1" ref="D421" ca="1">IF(AND(B421&lt;INDIRECT($B$1&amp;"!$C$7"),ISNUMBER(B421)),INDIRECT($B$1&amp;"!$C$16")*ERFC(0.5*C421*SQRT(INDIRECT($B$1&amp;"!$F$10")/(INDIRECT($B$1&amp;"!$F$9")*INDIRECT($B$1&amp;"!$C$20")*B421))),"")</f>
        <v/>
      </c>
      <c r="E421" s="91" t="e" cm="1">
        <f t="array" aca="1" ref="E421" ca="1">(INDIRECT($B$1&amp;"!$F$15") -D421)/C421</f>
        <v>#VALUE!</v>
      </c>
      <c r="F421" s="91" t="str" cm="1">
        <f t="array" aca="1" ref="F421" ca="1">IF(ISNUMBER(E421),E421*INDIRECT($B$1&amp;"!$F$9")/$G$3,"")</f>
        <v/>
      </c>
      <c r="G421" s="91" t="str">
        <f t="shared" ca="1" si="14"/>
        <v/>
      </c>
      <c r="H421" s="91" t="str" cm="1">
        <f t="array" aca="1" ref="H421" ca="1">IF(B421&lt;INDIRECT($B$1&amp;"!$C$7"),H420-G421,"")</f>
        <v/>
      </c>
      <c r="I421" s="87"/>
      <c r="J421" s="87"/>
      <c r="R421" s="87"/>
      <c r="S421" s="87"/>
      <c r="U421" s="87"/>
      <c r="V421" s="87"/>
    </row>
    <row r="422" spans="2:22" x14ac:dyDescent="0.25">
      <c r="B422" s="91" t="str" cm="1">
        <f t="array" aca="1" ref="B422" ca="1">IF(ISNUMBER(B421),IF(AND(B421&lt;INDIRECT($B$1&amp;"!$C$7"),H421&gt;0), B421+0.5,""),"")</f>
        <v/>
      </c>
      <c r="C422" s="91" t="str">
        <f t="shared" ca="1" si="13"/>
        <v/>
      </c>
      <c r="D422" s="91" t="str" cm="1">
        <f t="array" aca="1" ref="D422" ca="1">IF(AND(B422&lt;INDIRECT($B$1&amp;"!$C$7"),ISNUMBER(B422)),INDIRECT($B$1&amp;"!$C$16")*ERFC(0.5*C422*SQRT(INDIRECT($B$1&amp;"!$F$10")/(INDIRECT($B$1&amp;"!$F$9")*INDIRECT($B$1&amp;"!$C$20")*B422))),"")</f>
        <v/>
      </c>
      <c r="E422" s="91" t="e" cm="1">
        <f t="array" aca="1" ref="E422" ca="1">(INDIRECT($B$1&amp;"!$F$15") -D422)/C422</f>
        <v>#VALUE!</v>
      </c>
      <c r="F422" s="91" t="str" cm="1">
        <f t="array" aca="1" ref="F422" ca="1">IF(ISNUMBER(E422),E422*INDIRECT($B$1&amp;"!$F$9")/$G$3,"")</f>
        <v/>
      </c>
      <c r="G422" s="91" t="str">
        <f t="shared" ca="1" si="14"/>
        <v/>
      </c>
      <c r="H422" s="91" t="str" cm="1">
        <f t="array" aca="1" ref="H422" ca="1">IF(B422&lt;INDIRECT($B$1&amp;"!$C$7"),H421-G422,"")</f>
        <v/>
      </c>
      <c r="I422" s="87"/>
      <c r="J422" s="87"/>
      <c r="R422" s="87"/>
      <c r="S422" s="87"/>
      <c r="U422" s="87"/>
      <c r="V422" s="87"/>
    </row>
    <row r="423" spans="2:22" x14ac:dyDescent="0.25">
      <c r="B423" s="91" t="str" cm="1">
        <f t="array" aca="1" ref="B423" ca="1">IF(ISNUMBER(B422),IF(AND(B422&lt;INDIRECT($B$1&amp;"!$C$7"),H422&gt;0), B422+0.5,""),"")</f>
        <v/>
      </c>
      <c r="C423" s="91" t="str">
        <f t="shared" ca="1" si="13"/>
        <v/>
      </c>
      <c r="D423" s="91" t="str" cm="1">
        <f t="array" aca="1" ref="D423" ca="1">IF(AND(B423&lt;INDIRECT($B$1&amp;"!$C$7"),ISNUMBER(B423)),INDIRECT($B$1&amp;"!$C$16")*ERFC(0.5*C423*SQRT(INDIRECT($B$1&amp;"!$F$10")/(INDIRECT($B$1&amp;"!$F$9")*INDIRECT($B$1&amp;"!$C$20")*B423))),"")</f>
        <v/>
      </c>
      <c r="E423" s="91" t="e" cm="1">
        <f t="array" aca="1" ref="E423" ca="1">(INDIRECT($B$1&amp;"!$F$15") -D423)/C423</f>
        <v>#VALUE!</v>
      </c>
      <c r="F423" s="91" t="str" cm="1">
        <f t="array" aca="1" ref="F423" ca="1">IF(ISNUMBER(E423),E423*INDIRECT($B$1&amp;"!$F$9")/$G$3,"")</f>
        <v/>
      </c>
      <c r="G423" s="91" t="str">
        <f t="shared" ca="1" si="14"/>
        <v/>
      </c>
      <c r="H423" s="91" t="str" cm="1">
        <f t="array" aca="1" ref="H423" ca="1">IF(B423&lt;INDIRECT($B$1&amp;"!$C$7"),H422-G423,"")</f>
        <v/>
      </c>
      <c r="I423" s="87"/>
      <c r="J423" s="87"/>
      <c r="R423" s="87"/>
      <c r="S423" s="87"/>
      <c r="U423" s="87"/>
      <c r="V423" s="87"/>
    </row>
    <row r="424" spans="2:22" x14ac:dyDescent="0.25">
      <c r="B424" s="91" t="str" cm="1">
        <f t="array" aca="1" ref="B424" ca="1">IF(ISNUMBER(B423),IF(AND(B423&lt;INDIRECT($B$1&amp;"!$C$7"),H423&gt;0), B423+0.5,""),"")</f>
        <v/>
      </c>
      <c r="C424" s="91" t="str">
        <f t="shared" ca="1" si="13"/>
        <v/>
      </c>
      <c r="D424" s="91" t="str" cm="1">
        <f t="array" aca="1" ref="D424" ca="1">IF(AND(B424&lt;INDIRECT($B$1&amp;"!$C$7"),ISNUMBER(B424)),INDIRECT($B$1&amp;"!$C$16")*ERFC(0.5*C424*SQRT(INDIRECT($B$1&amp;"!$F$10")/(INDIRECT($B$1&amp;"!$F$9")*INDIRECT($B$1&amp;"!$C$20")*B424))),"")</f>
        <v/>
      </c>
      <c r="E424" s="91" t="e" cm="1">
        <f t="array" aca="1" ref="E424" ca="1">(INDIRECT($B$1&amp;"!$F$15") -D424)/C424</f>
        <v>#VALUE!</v>
      </c>
      <c r="F424" s="91" t="str" cm="1">
        <f t="array" aca="1" ref="F424" ca="1">IF(ISNUMBER(E424),E424*INDIRECT($B$1&amp;"!$F$9")/$G$3,"")</f>
        <v/>
      </c>
      <c r="G424" s="91" t="str">
        <f t="shared" ca="1" si="14"/>
        <v/>
      </c>
      <c r="H424" s="91" t="str" cm="1">
        <f t="array" aca="1" ref="H424" ca="1">IF(B424&lt;INDIRECT($B$1&amp;"!$C$7"),H423-G424,"")</f>
        <v/>
      </c>
      <c r="I424" s="87"/>
      <c r="J424" s="87"/>
      <c r="R424" s="87"/>
      <c r="S424" s="87"/>
      <c r="U424" s="87"/>
      <c r="V424" s="87"/>
    </row>
    <row r="425" spans="2:22" x14ac:dyDescent="0.25">
      <c r="B425" s="91" t="str" cm="1">
        <f t="array" aca="1" ref="B425" ca="1">IF(ISNUMBER(B424),IF(AND(B424&lt;INDIRECT($B$1&amp;"!$C$7"),H424&gt;0), B424+0.5,""),"")</f>
        <v/>
      </c>
      <c r="C425" s="91" t="str">
        <f t="shared" ca="1" si="13"/>
        <v/>
      </c>
      <c r="D425" s="91" t="str" cm="1">
        <f t="array" aca="1" ref="D425" ca="1">IF(AND(B425&lt;INDIRECT($B$1&amp;"!$C$7"),ISNUMBER(B425)),INDIRECT($B$1&amp;"!$C$16")*ERFC(0.5*C425*SQRT(INDIRECT($B$1&amp;"!$F$10")/(INDIRECT($B$1&amp;"!$F$9")*INDIRECT($B$1&amp;"!$C$20")*B425))),"")</f>
        <v/>
      </c>
      <c r="E425" s="91" t="e" cm="1">
        <f t="array" aca="1" ref="E425" ca="1">(INDIRECT($B$1&amp;"!$F$15") -D425)/C425</f>
        <v>#VALUE!</v>
      </c>
      <c r="F425" s="91" t="str" cm="1">
        <f t="array" aca="1" ref="F425" ca="1">IF(ISNUMBER(E425),E425*INDIRECT($B$1&amp;"!$F$9")/$G$3,"")</f>
        <v/>
      </c>
      <c r="G425" s="91" t="str">
        <f t="shared" ca="1" si="14"/>
        <v/>
      </c>
      <c r="H425" s="91" t="str" cm="1">
        <f t="array" aca="1" ref="H425" ca="1">IF(B425&lt;INDIRECT($B$1&amp;"!$C$7"),H424-G425,"")</f>
        <v/>
      </c>
      <c r="I425" s="87"/>
      <c r="J425" s="87"/>
      <c r="R425" s="87"/>
      <c r="S425" s="87"/>
      <c r="U425" s="87"/>
      <c r="V425" s="87"/>
    </row>
    <row r="426" spans="2:22" x14ac:dyDescent="0.25">
      <c r="B426" s="91" t="str" cm="1">
        <f t="array" aca="1" ref="B426" ca="1">IF(ISNUMBER(B425),IF(AND(B425&lt;INDIRECT($B$1&amp;"!$C$7"),H425&gt;0), B425+0.5,""),"")</f>
        <v/>
      </c>
      <c r="C426" s="91" t="str">
        <f t="shared" ca="1" si="13"/>
        <v/>
      </c>
      <c r="D426" s="91" t="str" cm="1">
        <f t="array" aca="1" ref="D426" ca="1">IF(AND(B426&lt;INDIRECT($B$1&amp;"!$C$7"),ISNUMBER(B426)),INDIRECT($B$1&amp;"!$C$16")*ERFC(0.5*C426*SQRT(INDIRECT($B$1&amp;"!$F$10")/(INDIRECT($B$1&amp;"!$F$9")*INDIRECT($B$1&amp;"!$C$20")*B426))),"")</f>
        <v/>
      </c>
      <c r="E426" s="91" t="e" cm="1">
        <f t="array" aca="1" ref="E426" ca="1">(INDIRECT($B$1&amp;"!$F$15") -D426)/C426</f>
        <v>#VALUE!</v>
      </c>
      <c r="F426" s="91" t="str" cm="1">
        <f t="array" aca="1" ref="F426" ca="1">IF(ISNUMBER(E426),E426*INDIRECT($B$1&amp;"!$F$9")/$G$3,"")</f>
        <v/>
      </c>
      <c r="G426" s="91" t="str">
        <f t="shared" ca="1" si="14"/>
        <v/>
      </c>
      <c r="H426" s="91" t="str" cm="1">
        <f t="array" aca="1" ref="H426" ca="1">IF(B426&lt;INDIRECT($B$1&amp;"!$C$7"),H425-G426,"")</f>
        <v/>
      </c>
      <c r="I426" s="87"/>
      <c r="J426" s="87"/>
      <c r="R426" s="87"/>
      <c r="S426" s="87"/>
      <c r="U426" s="87"/>
      <c r="V426" s="87"/>
    </row>
    <row r="427" spans="2:22" x14ac:dyDescent="0.25">
      <c r="B427" s="91" t="str" cm="1">
        <f t="array" aca="1" ref="B427" ca="1">IF(ISNUMBER(B426),IF(AND(B426&lt;INDIRECT($B$1&amp;"!$C$7"),H426&gt;0), B426+0.5,""),"")</f>
        <v/>
      </c>
      <c r="C427" s="91" t="str">
        <f t="shared" ca="1" si="13"/>
        <v/>
      </c>
      <c r="D427" s="91" t="str" cm="1">
        <f t="array" aca="1" ref="D427" ca="1">IF(AND(B427&lt;INDIRECT($B$1&amp;"!$C$7"),ISNUMBER(B427)),INDIRECT($B$1&amp;"!$C$16")*ERFC(0.5*C427*SQRT(INDIRECT($B$1&amp;"!$F$10")/(INDIRECT($B$1&amp;"!$F$9")*INDIRECT($B$1&amp;"!$C$20")*B427))),"")</f>
        <v/>
      </c>
      <c r="E427" s="91" t="e" cm="1">
        <f t="array" aca="1" ref="E427" ca="1">(INDIRECT($B$1&amp;"!$F$15") -D427)/C427</f>
        <v>#VALUE!</v>
      </c>
      <c r="F427" s="91" t="str" cm="1">
        <f t="array" aca="1" ref="F427" ca="1">IF(ISNUMBER(E427),E427*INDIRECT($B$1&amp;"!$F$9")/$G$3,"")</f>
        <v/>
      </c>
      <c r="G427" s="91" t="str">
        <f t="shared" ca="1" si="14"/>
        <v/>
      </c>
      <c r="H427" s="91" t="str" cm="1">
        <f t="array" aca="1" ref="H427" ca="1">IF(B427&lt;INDIRECT($B$1&amp;"!$C$7"),H426-G427,"")</f>
        <v/>
      </c>
      <c r="I427" s="87"/>
      <c r="J427" s="87"/>
      <c r="R427" s="87"/>
      <c r="S427" s="87"/>
      <c r="U427" s="87"/>
      <c r="V427" s="87"/>
    </row>
    <row r="428" spans="2:22" x14ac:dyDescent="0.25">
      <c r="B428" s="91" t="str" cm="1">
        <f t="array" aca="1" ref="B428" ca="1">IF(ISNUMBER(B427),IF(AND(B427&lt;INDIRECT($B$1&amp;"!$C$7"),H427&gt;0), B427+0.5,""),"")</f>
        <v/>
      </c>
      <c r="C428" s="91" t="str">
        <f t="shared" ca="1" si="13"/>
        <v/>
      </c>
      <c r="D428" s="91" t="str" cm="1">
        <f t="array" aca="1" ref="D428" ca="1">IF(AND(B428&lt;INDIRECT($B$1&amp;"!$C$7"),ISNUMBER(B428)),INDIRECT($B$1&amp;"!$C$16")*ERFC(0.5*C428*SQRT(INDIRECT($B$1&amp;"!$F$10")/(INDIRECT($B$1&amp;"!$F$9")*INDIRECT($B$1&amp;"!$C$20")*B428))),"")</f>
        <v/>
      </c>
      <c r="E428" s="91" t="e" cm="1">
        <f t="array" aca="1" ref="E428" ca="1">(INDIRECT($B$1&amp;"!$F$15") -D428)/C428</f>
        <v>#VALUE!</v>
      </c>
      <c r="F428" s="91" t="str" cm="1">
        <f t="array" aca="1" ref="F428" ca="1">IF(ISNUMBER(E428),E428*INDIRECT($B$1&amp;"!$F$9")/$G$3,"")</f>
        <v/>
      </c>
      <c r="G428" s="91" t="str">
        <f t="shared" ca="1" si="14"/>
        <v/>
      </c>
      <c r="H428" s="91" t="str" cm="1">
        <f t="array" aca="1" ref="H428" ca="1">IF(B428&lt;INDIRECT($B$1&amp;"!$C$7"),H427-G428,"")</f>
        <v/>
      </c>
      <c r="I428" s="87"/>
      <c r="J428" s="87"/>
      <c r="R428" s="87"/>
      <c r="S428" s="87"/>
      <c r="U428" s="87"/>
      <c r="V428" s="87"/>
    </row>
    <row r="429" spans="2:22" x14ac:dyDescent="0.25">
      <c r="B429" s="91" t="str" cm="1">
        <f t="array" aca="1" ref="B429" ca="1">IF(ISNUMBER(B428),IF(AND(B428&lt;INDIRECT($B$1&amp;"!$C$7"),H428&gt;0), B428+0.5,""),"")</f>
        <v/>
      </c>
      <c r="C429" s="91" t="str">
        <f t="shared" ca="1" si="13"/>
        <v/>
      </c>
      <c r="D429" s="91" t="str" cm="1">
        <f t="array" aca="1" ref="D429" ca="1">IF(AND(B429&lt;INDIRECT($B$1&amp;"!$C$7"),ISNUMBER(B429)),INDIRECT($B$1&amp;"!$C$16")*ERFC(0.5*C429*SQRT(INDIRECT($B$1&amp;"!$F$10")/(INDIRECT($B$1&amp;"!$F$9")*INDIRECT($B$1&amp;"!$C$20")*B429))),"")</f>
        <v/>
      </c>
      <c r="E429" s="91" t="e" cm="1">
        <f t="array" aca="1" ref="E429" ca="1">(INDIRECT($B$1&amp;"!$F$15") -D429)/C429</f>
        <v>#VALUE!</v>
      </c>
      <c r="F429" s="91" t="str" cm="1">
        <f t="array" aca="1" ref="F429" ca="1">IF(ISNUMBER(E429),E429*INDIRECT($B$1&amp;"!$F$9")/$G$3,"")</f>
        <v/>
      </c>
      <c r="G429" s="91" t="str">
        <f t="shared" ca="1" si="14"/>
        <v/>
      </c>
      <c r="H429" s="91" t="str" cm="1">
        <f t="array" aca="1" ref="H429" ca="1">IF(B429&lt;INDIRECT($B$1&amp;"!$C$7"),H428-G429,"")</f>
        <v/>
      </c>
      <c r="I429" s="87"/>
      <c r="J429" s="87"/>
      <c r="R429" s="87"/>
      <c r="S429" s="87"/>
      <c r="U429" s="87"/>
      <c r="V429" s="87"/>
    </row>
    <row r="430" spans="2:22" x14ac:dyDescent="0.25">
      <c r="B430" s="91" t="str" cm="1">
        <f t="array" aca="1" ref="B430" ca="1">IF(ISNUMBER(B429),IF(AND(B429&lt;INDIRECT($B$1&amp;"!$C$7"),H429&gt;0), B429+0.5,""),"")</f>
        <v/>
      </c>
      <c r="C430" s="91" t="str">
        <f t="shared" ca="1" si="13"/>
        <v/>
      </c>
      <c r="D430" s="91" t="str" cm="1">
        <f t="array" aca="1" ref="D430" ca="1">IF(AND(B430&lt;INDIRECT($B$1&amp;"!$C$7"),ISNUMBER(B430)),INDIRECT($B$1&amp;"!$C$16")*ERFC(0.5*C430*SQRT(INDIRECT($B$1&amp;"!$F$10")/(INDIRECT($B$1&amp;"!$F$9")*INDIRECT($B$1&amp;"!$C$20")*B430))),"")</f>
        <v/>
      </c>
      <c r="E430" s="91" t="e" cm="1">
        <f t="array" aca="1" ref="E430" ca="1">(INDIRECT($B$1&amp;"!$F$15") -D430)/C430</f>
        <v>#VALUE!</v>
      </c>
      <c r="F430" s="91" t="str" cm="1">
        <f t="array" aca="1" ref="F430" ca="1">IF(ISNUMBER(E430),E430*INDIRECT($B$1&amp;"!$F$9")/$G$3,"")</f>
        <v/>
      </c>
      <c r="G430" s="91" t="str">
        <f t="shared" ca="1" si="14"/>
        <v/>
      </c>
      <c r="H430" s="91" t="str" cm="1">
        <f t="array" aca="1" ref="H430" ca="1">IF(B430&lt;INDIRECT($B$1&amp;"!$C$7"),H429-G430,"")</f>
        <v/>
      </c>
      <c r="I430" s="87"/>
      <c r="J430" s="87"/>
      <c r="R430" s="87"/>
      <c r="S430" s="87"/>
      <c r="U430" s="87"/>
      <c r="V430" s="87"/>
    </row>
    <row r="431" spans="2:22" x14ac:dyDescent="0.25">
      <c r="B431" s="91" t="str" cm="1">
        <f t="array" aca="1" ref="B431" ca="1">IF(ISNUMBER(B430),IF(AND(B430&lt;INDIRECT($B$1&amp;"!$C$7"),H430&gt;0), B430+0.5,""),"")</f>
        <v/>
      </c>
      <c r="C431" s="91" t="str">
        <f t="shared" ca="1" si="13"/>
        <v/>
      </c>
      <c r="D431" s="91" t="str" cm="1">
        <f t="array" aca="1" ref="D431" ca="1">IF(AND(B431&lt;INDIRECT($B$1&amp;"!$C$7"),ISNUMBER(B431)),INDIRECT($B$1&amp;"!$C$16")*ERFC(0.5*C431*SQRT(INDIRECT($B$1&amp;"!$F$10")/(INDIRECT($B$1&amp;"!$F$9")*INDIRECT($B$1&amp;"!$C$20")*B431))),"")</f>
        <v/>
      </c>
      <c r="E431" s="91" t="e" cm="1">
        <f t="array" aca="1" ref="E431" ca="1">(INDIRECT($B$1&amp;"!$F$15") -D431)/C431</f>
        <v>#VALUE!</v>
      </c>
      <c r="F431" s="91" t="str" cm="1">
        <f t="array" aca="1" ref="F431" ca="1">IF(ISNUMBER(E431),E431*INDIRECT($B$1&amp;"!$F$9")/$G$3,"")</f>
        <v/>
      </c>
      <c r="G431" s="91" t="str">
        <f t="shared" ca="1" si="14"/>
        <v/>
      </c>
      <c r="H431" s="91" t="str" cm="1">
        <f t="array" aca="1" ref="H431" ca="1">IF(B431&lt;INDIRECT($B$1&amp;"!$C$7"),H430-G431,"")</f>
        <v/>
      </c>
      <c r="I431" s="87"/>
      <c r="J431" s="87"/>
      <c r="R431" s="87"/>
      <c r="S431" s="87"/>
      <c r="U431" s="87"/>
      <c r="V431" s="87"/>
    </row>
    <row r="432" spans="2:22" x14ac:dyDescent="0.25">
      <c r="B432" s="91" t="str" cm="1">
        <f t="array" aca="1" ref="B432" ca="1">IF(ISNUMBER(B431),IF(AND(B431&lt;INDIRECT($B$1&amp;"!$C$7"),H431&gt;0), B431+0.5,""),"")</f>
        <v/>
      </c>
      <c r="C432" s="91" t="str">
        <f t="shared" ca="1" si="13"/>
        <v/>
      </c>
      <c r="D432" s="91" t="str" cm="1">
        <f t="array" aca="1" ref="D432" ca="1">IF(AND(B432&lt;INDIRECT($B$1&amp;"!$C$7"),ISNUMBER(B432)),INDIRECT($B$1&amp;"!$C$16")*ERFC(0.5*C432*SQRT(INDIRECT($B$1&amp;"!$F$10")/(INDIRECT($B$1&amp;"!$F$9")*INDIRECT($B$1&amp;"!$C$20")*B432))),"")</f>
        <v/>
      </c>
      <c r="E432" s="91" t="e" cm="1">
        <f t="array" aca="1" ref="E432" ca="1">(INDIRECT($B$1&amp;"!$F$15") -D432)/C432</f>
        <v>#VALUE!</v>
      </c>
      <c r="F432" s="91" t="str" cm="1">
        <f t="array" aca="1" ref="F432" ca="1">IF(ISNUMBER(E432),E432*INDIRECT($B$1&amp;"!$F$9")/$G$3,"")</f>
        <v/>
      </c>
      <c r="G432" s="91" t="str">
        <f t="shared" ca="1" si="14"/>
        <v/>
      </c>
      <c r="H432" s="91" t="str" cm="1">
        <f t="array" aca="1" ref="H432" ca="1">IF(B432&lt;INDIRECT($B$1&amp;"!$C$7"),H431-G432,"")</f>
        <v/>
      </c>
      <c r="I432" s="87"/>
      <c r="J432" s="87"/>
      <c r="R432" s="87"/>
      <c r="S432" s="87"/>
      <c r="U432" s="87"/>
      <c r="V432" s="87"/>
    </row>
    <row r="433" spans="2:22" x14ac:dyDescent="0.25">
      <c r="B433" s="91" t="str" cm="1">
        <f t="array" aca="1" ref="B433" ca="1">IF(ISNUMBER(B432),IF(AND(B432&lt;INDIRECT($B$1&amp;"!$C$7"),H432&gt;0), B432+0.5,""),"")</f>
        <v/>
      </c>
      <c r="C433" s="91" t="str">
        <f t="shared" ref="C433:C496" ca="1" si="15">IF(ISNUMBER(B433),H432,"")</f>
        <v/>
      </c>
      <c r="D433" s="91" t="str" cm="1">
        <f t="array" aca="1" ref="D433" ca="1">IF(AND(B433&lt;INDIRECT($B$1&amp;"!$C$7"),ISNUMBER(B433)),INDIRECT($B$1&amp;"!$C$16")*ERFC(0.5*C433*SQRT(INDIRECT($B$1&amp;"!$F$10")/(INDIRECT($B$1&amp;"!$F$9")*INDIRECT($B$1&amp;"!$C$20")*B433))),"")</f>
        <v/>
      </c>
      <c r="E433" s="91" t="e" cm="1">
        <f t="array" aca="1" ref="E433" ca="1">(INDIRECT($B$1&amp;"!$F$15") -D433)/C433</f>
        <v>#VALUE!</v>
      </c>
      <c r="F433" s="91" t="str" cm="1">
        <f t="array" aca="1" ref="F433" ca="1">IF(ISNUMBER(E433),E433*INDIRECT($B$1&amp;"!$F$9")/$G$3,"")</f>
        <v/>
      </c>
      <c r="G433" s="91" t="str">
        <f t="shared" ref="G433:G496" ca="1" si="16">IF(ISNUMBER(F433),F433*ABS(B432-B433)/$I$3,"")</f>
        <v/>
      </c>
      <c r="H433" s="91" t="str" cm="1">
        <f t="array" aca="1" ref="H433" ca="1">IF(B433&lt;INDIRECT($B$1&amp;"!$C$7"),H432-G433,"")</f>
        <v/>
      </c>
      <c r="I433" s="87"/>
      <c r="J433" s="87"/>
      <c r="R433" s="87"/>
      <c r="S433" s="87"/>
      <c r="U433" s="87"/>
      <c r="V433" s="87"/>
    </row>
    <row r="434" spans="2:22" x14ac:dyDescent="0.25">
      <c r="B434" s="91" t="str" cm="1">
        <f t="array" aca="1" ref="B434" ca="1">IF(ISNUMBER(B433),IF(AND(B433&lt;INDIRECT($B$1&amp;"!$C$7"),H433&gt;0), B433+0.5,""),"")</f>
        <v/>
      </c>
      <c r="C434" s="91" t="str">
        <f t="shared" ca="1" si="15"/>
        <v/>
      </c>
      <c r="D434" s="91" t="str" cm="1">
        <f t="array" aca="1" ref="D434" ca="1">IF(AND(B434&lt;INDIRECT($B$1&amp;"!$C$7"),ISNUMBER(B434)),INDIRECT($B$1&amp;"!$C$16")*ERFC(0.5*C434*SQRT(INDIRECT($B$1&amp;"!$F$10")/(INDIRECT($B$1&amp;"!$F$9")*INDIRECT($B$1&amp;"!$C$20")*B434))),"")</f>
        <v/>
      </c>
      <c r="E434" s="91" t="e" cm="1">
        <f t="array" aca="1" ref="E434" ca="1">(INDIRECT($B$1&amp;"!$F$15") -D434)/C434</f>
        <v>#VALUE!</v>
      </c>
      <c r="F434" s="91" t="str" cm="1">
        <f t="array" aca="1" ref="F434" ca="1">IF(ISNUMBER(E434),E434*INDIRECT($B$1&amp;"!$F$9")/$G$3,"")</f>
        <v/>
      </c>
      <c r="G434" s="91" t="str">
        <f t="shared" ca="1" si="16"/>
        <v/>
      </c>
      <c r="H434" s="91" t="str" cm="1">
        <f t="array" aca="1" ref="H434" ca="1">IF(B434&lt;INDIRECT($B$1&amp;"!$C$7"),H433-G434,"")</f>
        <v/>
      </c>
      <c r="I434" s="87"/>
      <c r="J434" s="87"/>
      <c r="R434" s="87"/>
      <c r="S434" s="87"/>
      <c r="U434" s="87"/>
      <c r="V434" s="87"/>
    </row>
    <row r="435" spans="2:22" x14ac:dyDescent="0.25">
      <c r="B435" s="91" t="str" cm="1">
        <f t="array" aca="1" ref="B435" ca="1">IF(ISNUMBER(B434),IF(AND(B434&lt;INDIRECT($B$1&amp;"!$C$7"),H434&gt;0), B434+0.5,""),"")</f>
        <v/>
      </c>
      <c r="C435" s="91" t="str">
        <f t="shared" ca="1" si="15"/>
        <v/>
      </c>
      <c r="D435" s="91" t="str" cm="1">
        <f t="array" aca="1" ref="D435" ca="1">IF(AND(B435&lt;INDIRECT($B$1&amp;"!$C$7"),ISNUMBER(B435)),INDIRECT($B$1&amp;"!$C$16")*ERFC(0.5*C435*SQRT(INDIRECT($B$1&amp;"!$F$10")/(INDIRECT($B$1&amp;"!$F$9")*INDIRECT($B$1&amp;"!$C$20")*B435))),"")</f>
        <v/>
      </c>
      <c r="E435" s="91" t="e" cm="1">
        <f t="array" aca="1" ref="E435" ca="1">(INDIRECT($B$1&amp;"!$F$15") -D435)/C435</f>
        <v>#VALUE!</v>
      </c>
      <c r="F435" s="91" t="str" cm="1">
        <f t="array" aca="1" ref="F435" ca="1">IF(ISNUMBER(E435),E435*INDIRECT($B$1&amp;"!$F$9")/$G$3,"")</f>
        <v/>
      </c>
      <c r="G435" s="91" t="str">
        <f t="shared" ca="1" si="16"/>
        <v/>
      </c>
      <c r="H435" s="91" t="str" cm="1">
        <f t="array" aca="1" ref="H435" ca="1">IF(B435&lt;INDIRECT($B$1&amp;"!$C$7"),H434-G435,"")</f>
        <v/>
      </c>
      <c r="I435" s="87"/>
      <c r="J435" s="87"/>
      <c r="R435" s="87"/>
      <c r="S435" s="87"/>
      <c r="U435" s="87"/>
      <c r="V435" s="87"/>
    </row>
    <row r="436" spans="2:22" x14ac:dyDescent="0.25">
      <c r="B436" s="91" t="str" cm="1">
        <f t="array" aca="1" ref="B436" ca="1">IF(ISNUMBER(B435),IF(AND(B435&lt;INDIRECT($B$1&amp;"!$C$7"),H435&gt;0), B435+0.5,""),"")</f>
        <v/>
      </c>
      <c r="C436" s="91" t="str">
        <f t="shared" ca="1" si="15"/>
        <v/>
      </c>
      <c r="D436" s="91" t="str" cm="1">
        <f t="array" aca="1" ref="D436" ca="1">IF(AND(B436&lt;INDIRECT($B$1&amp;"!$C$7"),ISNUMBER(B436)),INDIRECT($B$1&amp;"!$C$16")*ERFC(0.5*C436*SQRT(INDIRECT($B$1&amp;"!$F$10")/(INDIRECT($B$1&amp;"!$F$9")*INDIRECT($B$1&amp;"!$C$20")*B436))),"")</f>
        <v/>
      </c>
      <c r="E436" s="91" t="e" cm="1">
        <f t="array" aca="1" ref="E436" ca="1">(INDIRECT($B$1&amp;"!$F$15") -D436)/C436</f>
        <v>#VALUE!</v>
      </c>
      <c r="F436" s="91" t="str" cm="1">
        <f t="array" aca="1" ref="F436" ca="1">IF(ISNUMBER(E436),E436*INDIRECT($B$1&amp;"!$F$9")/$G$3,"")</f>
        <v/>
      </c>
      <c r="G436" s="91" t="str">
        <f t="shared" ca="1" si="16"/>
        <v/>
      </c>
      <c r="H436" s="91" t="str" cm="1">
        <f t="array" aca="1" ref="H436" ca="1">IF(B436&lt;INDIRECT($B$1&amp;"!$C$7"),H435-G436,"")</f>
        <v/>
      </c>
      <c r="I436" s="87"/>
      <c r="J436" s="87"/>
      <c r="R436" s="87"/>
      <c r="S436" s="87"/>
      <c r="U436" s="87"/>
      <c r="V436" s="87"/>
    </row>
    <row r="437" spans="2:22" x14ac:dyDescent="0.25">
      <c r="B437" s="91" t="str" cm="1">
        <f t="array" aca="1" ref="B437" ca="1">IF(ISNUMBER(B436),IF(AND(B436&lt;INDIRECT($B$1&amp;"!$C$7"),H436&gt;0), B436+0.5,""),"")</f>
        <v/>
      </c>
      <c r="C437" s="91" t="str">
        <f t="shared" ca="1" si="15"/>
        <v/>
      </c>
      <c r="D437" s="91" t="str" cm="1">
        <f t="array" aca="1" ref="D437" ca="1">IF(AND(B437&lt;INDIRECT($B$1&amp;"!$C$7"),ISNUMBER(B437)),INDIRECT($B$1&amp;"!$C$16")*ERFC(0.5*C437*SQRT(INDIRECT($B$1&amp;"!$F$10")/(INDIRECT($B$1&amp;"!$F$9")*INDIRECT($B$1&amp;"!$C$20")*B437))),"")</f>
        <v/>
      </c>
      <c r="E437" s="91" t="e" cm="1">
        <f t="array" aca="1" ref="E437" ca="1">(INDIRECT($B$1&amp;"!$F$15") -D437)/C437</f>
        <v>#VALUE!</v>
      </c>
      <c r="F437" s="91" t="str" cm="1">
        <f t="array" aca="1" ref="F437" ca="1">IF(ISNUMBER(E437),E437*INDIRECT($B$1&amp;"!$F$9")/$G$3,"")</f>
        <v/>
      </c>
      <c r="G437" s="91" t="str">
        <f t="shared" ca="1" si="16"/>
        <v/>
      </c>
      <c r="H437" s="91" t="str" cm="1">
        <f t="array" aca="1" ref="H437" ca="1">IF(B437&lt;INDIRECT($B$1&amp;"!$C$7"),H436-G437,"")</f>
        <v/>
      </c>
      <c r="I437" s="87"/>
      <c r="J437" s="87"/>
      <c r="R437" s="87"/>
      <c r="S437" s="87"/>
      <c r="U437" s="87"/>
      <c r="V437" s="87"/>
    </row>
    <row r="438" spans="2:22" x14ac:dyDescent="0.25">
      <c r="B438" s="91" t="str" cm="1">
        <f t="array" aca="1" ref="B438" ca="1">IF(ISNUMBER(B437),IF(AND(B437&lt;INDIRECT($B$1&amp;"!$C$7"),H437&gt;0), B437+0.5,""),"")</f>
        <v/>
      </c>
      <c r="C438" s="91" t="str">
        <f t="shared" ca="1" si="15"/>
        <v/>
      </c>
      <c r="D438" s="91" t="str" cm="1">
        <f t="array" aca="1" ref="D438" ca="1">IF(AND(B438&lt;INDIRECT($B$1&amp;"!$C$7"),ISNUMBER(B438)),INDIRECT($B$1&amp;"!$C$16")*ERFC(0.5*C438*SQRT(INDIRECT($B$1&amp;"!$F$10")/(INDIRECT($B$1&amp;"!$F$9")*INDIRECT($B$1&amp;"!$C$20")*B438))),"")</f>
        <v/>
      </c>
      <c r="E438" s="91" t="e" cm="1">
        <f t="array" aca="1" ref="E438" ca="1">(INDIRECT($B$1&amp;"!$F$15") -D438)/C438</f>
        <v>#VALUE!</v>
      </c>
      <c r="F438" s="91" t="str" cm="1">
        <f t="array" aca="1" ref="F438" ca="1">IF(ISNUMBER(E438),E438*INDIRECT($B$1&amp;"!$F$9")/$G$3,"")</f>
        <v/>
      </c>
      <c r="G438" s="91" t="str">
        <f t="shared" ca="1" si="16"/>
        <v/>
      </c>
      <c r="H438" s="91" t="str" cm="1">
        <f t="array" aca="1" ref="H438" ca="1">IF(B438&lt;INDIRECT($B$1&amp;"!$C$7"),H437-G438,"")</f>
        <v/>
      </c>
      <c r="I438" s="87"/>
      <c r="J438" s="87"/>
      <c r="R438" s="87"/>
      <c r="S438" s="87"/>
      <c r="U438" s="87"/>
      <c r="V438" s="87"/>
    </row>
    <row r="439" spans="2:22" x14ac:dyDescent="0.25">
      <c r="B439" s="91" t="str" cm="1">
        <f t="array" aca="1" ref="B439" ca="1">IF(ISNUMBER(B438),IF(AND(B438&lt;INDIRECT($B$1&amp;"!$C$7"),H438&gt;0), B438+0.5,""),"")</f>
        <v/>
      </c>
      <c r="C439" s="91" t="str">
        <f t="shared" ca="1" si="15"/>
        <v/>
      </c>
      <c r="D439" s="91" t="str" cm="1">
        <f t="array" aca="1" ref="D439" ca="1">IF(AND(B439&lt;INDIRECT($B$1&amp;"!$C$7"),ISNUMBER(B439)),INDIRECT($B$1&amp;"!$C$16")*ERFC(0.5*C439*SQRT(INDIRECT($B$1&amp;"!$F$10")/(INDIRECT($B$1&amp;"!$F$9")*INDIRECT($B$1&amp;"!$C$20")*B439))),"")</f>
        <v/>
      </c>
      <c r="E439" s="91" t="e" cm="1">
        <f t="array" aca="1" ref="E439" ca="1">(INDIRECT($B$1&amp;"!$F$15") -D439)/C439</f>
        <v>#VALUE!</v>
      </c>
      <c r="F439" s="91" t="str" cm="1">
        <f t="array" aca="1" ref="F439" ca="1">IF(ISNUMBER(E439),E439*INDIRECT($B$1&amp;"!$F$9")/$G$3,"")</f>
        <v/>
      </c>
      <c r="G439" s="91" t="str">
        <f t="shared" ca="1" si="16"/>
        <v/>
      </c>
      <c r="H439" s="91" t="str" cm="1">
        <f t="array" aca="1" ref="H439" ca="1">IF(B439&lt;INDIRECT($B$1&amp;"!$C$7"),H438-G439,"")</f>
        <v/>
      </c>
      <c r="I439" s="87"/>
      <c r="J439" s="87"/>
      <c r="R439" s="87"/>
      <c r="S439" s="87"/>
      <c r="U439" s="87"/>
      <c r="V439" s="87"/>
    </row>
    <row r="440" spans="2:22" x14ac:dyDescent="0.25">
      <c r="B440" s="91" t="str" cm="1">
        <f t="array" aca="1" ref="B440" ca="1">IF(ISNUMBER(B439),IF(AND(B439&lt;INDIRECT($B$1&amp;"!$C$7"),H439&gt;0), B439+0.5,""),"")</f>
        <v/>
      </c>
      <c r="C440" s="91" t="str">
        <f t="shared" ca="1" si="15"/>
        <v/>
      </c>
      <c r="D440" s="91" t="str" cm="1">
        <f t="array" aca="1" ref="D440" ca="1">IF(AND(B440&lt;INDIRECT($B$1&amp;"!$C$7"),ISNUMBER(B440)),INDIRECT($B$1&amp;"!$C$16")*ERFC(0.5*C440*SQRT(INDIRECT($B$1&amp;"!$F$10")/(INDIRECT($B$1&amp;"!$F$9")*INDIRECT($B$1&amp;"!$C$20")*B440))),"")</f>
        <v/>
      </c>
      <c r="E440" s="91" t="e" cm="1">
        <f t="array" aca="1" ref="E440" ca="1">(INDIRECT($B$1&amp;"!$F$15") -D440)/C440</f>
        <v>#VALUE!</v>
      </c>
      <c r="F440" s="91" t="str" cm="1">
        <f t="array" aca="1" ref="F440" ca="1">IF(ISNUMBER(E440),E440*INDIRECT($B$1&amp;"!$F$9")/$G$3,"")</f>
        <v/>
      </c>
      <c r="G440" s="91" t="str">
        <f t="shared" ca="1" si="16"/>
        <v/>
      </c>
      <c r="H440" s="91" t="str" cm="1">
        <f t="array" aca="1" ref="H440" ca="1">IF(B440&lt;INDIRECT($B$1&amp;"!$C$7"),H439-G440,"")</f>
        <v/>
      </c>
      <c r="I440" s="87"/>
      <c r="J440" s="87"/>
      <c r="R440" s="87"/>
      <c r="S440" s="87"/>
      <c r="U440" s="87"/>
      <c r="V440" s="87"/>
    </row>
    <row r="441" spans="2:22" x14ac:dyDescent="0.25">
      <c r="B441" s="91" t="str" cm="1">
        <f t="array" aca="1" ref="B441" ca="1">IF(ISNUMBER(B440),IF(AND(B440&lt;INDIRECT($B$1&amp;"!$C$7"),H440&gt;0), B440+0.5,""),"")</f>
        <v/>
      </c>
      <c r="C441" s="91" t="str">
        <f t="shared" ca="1" si="15"/>
        <v/>
      </c>
      <c r="D441" s="91" t="str" cm="1">
        <f t="array" aca="1" ref="D441" ca="1">IF(AND(B441&lt;INDIRECT($B$1&amp;"!$C$7"),ISNUMBER(B441)),INDIRECT($B$1&amp;"!$C$16")*ERFC(0.5*C441*SQRT(INDIRECT($B$1&amp;"!$F$10")/(INDIRECT($B$1&amp;"!$F$9")*INDIRECT($B$1&amp;"!$C$20")*B441))),"")</f>
        <v/>
      </c>
      <c r="E441" s="91" t="e" cm="1">
        <f t="array" aca="1" ref="E441" ca="1">(INDIRECT($B$1&amp;"!$F$15") -D441)/C441</f>
        <v>#VALUE!</v>
      </c>
      <c r="F441" s="91" t="str" cm="1">
        <f t="array" aca="1" ref="F441" ca="1">IF(ISNUMBER(E441),E441*INDIRECT($B$1&amp;"!$F$9")/$G$3,"")</f>
        <v/>
      </c>
      <c r="G441" s="91" t="str">
        <f t="shared" ca="1" si="16"/>
        <v/>
      </c>
      <c r="H441" s="91" t="str" cm="1">
        <f t="array" aca="1" ref="H441" ca="1">IF(B441&lt;INDIRECT($B$1&amp;"!$C$7"),H440-G441,"")</f>
        <v/>
      </c>
      <c r="I441" s="87"/>
      <c r="J441" s="87"/>
      <c r="R441" s="87"/>
      <c r="S441" s="87"/>
      <c r="U441" s="87"/>
      <c r="V441" s="87"/>
    </row>
    <row r="442" spans="2:22" x14ac:dyDescent="0.25">
      <c r="B442" s="91" t="str" cm="1">
        <f t="array" aca="1" ref="B442" ca="1">IF(ISNUMBER(B441),IF(AND(B441&lt;INDIRECT($B$1&amp;"!$C$7"),H441&gt;0), B441+0.5,""),"")</f>
        <v/>
      </c>
      <c r="C442" s="91" t="str">
        <f t="shared" ca="1" si="15"/>
        <v/>
      </c>
      <c r="D442" s="91" t="str" cm="1">
        <f t="array" aca="1" ref="D442" ca="1">IF(AND(B442&lt;INDIRECT($B$1&amp;"!$C$7"),ISNUMBER(B442)),INDIRECT($B$1&amp;"!$C$16")*ERFC(0.5*C442*SQRT(INDIRECT($B$1&amp;"!$F$10")/(INDIRECT($B$1&amp;"!$F$9")*INDIRECT($B$1&amp;"!$C$20")*B442))),"")</f>
        <v/>
      </c>
      <c r="E442" s="91" t="e" cm="1">
        <f t="array" aca="1" ref="E442" ca="1">(INDIRECT($B$1&amp;"!$F$15") -D442)/C442</f>
        <v>#VALUE!</v>
      </c>
      <c r="F442" s="91" t="str" cm="1">
        <f t="array" aca="1" ref="F442" ca="1">IF(ISNUMBER(E442),E442*INDIRECT($B$1&amp;"!$F$9")/$G$3,"")</f>
        <v/>
      </c>
      <c r="G442" s="91" t="str">
        <f t="shared" ca="1" si="16"/>
        <v/>
      </c>
      <c r="H442" s="91" t="str" cm="1">
        <f t="array" aca="1" ref="H442" ca="1">IF(B442&lt;INDIRECT($B$1&amp;"!$C$7"),H441-G442,"")</f>
        <v/>
      </c>
      <c r="I442" s="87"/>
      <c r="J442" s="87"/>
      <c r="R442" s="87"/>
      <c r="S442" s="87"/>
      <c r="U442" s="87"/>
      <c r="V442" s="87"/>
    </row>
    <row r="443" spans="2:22" x14ac:dyDescent="0.25">
      <c r="B443" s="91" t="str" cm="1">
        <f t="array" aca="1" ref="B443" ca="1">IF(ISNUMBER(B442),IF(AND(B442&lt;INDIRECT($B$1&amp;"!$C$7"),H442&gt;0), B442+0.5,""),"")</f>
        <v/>
      </c>
      <c r="C443" s="91" t="str">
        <f t="shared" ca="1" si="15"/>
        <v/>
      </c>
      <c r="D443" s="91" t="str" cm="1">
        <f t="array" aca="1" ref="D443" ca="1">IF(AND(B443&lt;INDIRECT($B$1&amp;"!$C$7"),ISNUMBER(B443)),INDIRECT($B$1&amp;"!$C$16")*ERFC(0.5*C443*SQRT(INDIRECT($B$1&amp;"!$F$10")/(INDIRECT($B$1&amp;"!$F$9")*INDIRECT($B$1&amp;"!$C$20")*B443))),"")</f>
        <v/>
      </c>
      <c r="E443" s="91" t="e" cm="1">
        <f t="array" aca="1" ref="E443" ca="1">(INDIRECT($B$1&amp;"!$F$15") -D443)/C443</f>
        <v>#VALUE!</v>
      </c>
      <c r="F443" s="91" t="str" cm="1">
        <f t="array" aca="1" ref="F443" ca="1">IF(ISNUMBER(E443),E443*INDIRECT($B$1&amp;"!$F$9")/$G$3,"")</f>
        <v/>
      </c>
      <c r="G443" s="91" t="str">
        <f t="shared" ca="1" si="16"/>
        <v/>
      </c>
      <c r="H443" s="91" t="str" cm="1">
        <f t="array" aca="1" ref="H443" ca="1">IF(B443&lt;INDIRECT($B$1&amp;"!$C$7"),H442-G443,"")</f>
        <v/>
      </c>
      <c r="I443" s="87"/>
      <c r="J443" s="87"/>
      <c r="R443" s="87"/>
      <c r="S443" s="87"/>
      <c r="U443" s="87"/>
      <c r="V443" s="87"/>
    </row>
    <row r="444" spans="2:22" x14ac:dyDescent="0.25">
      <c r="B444" s="91" t="str" cm="1">
        <f t="array" aca="1" ref="B444" ca="1">IF(ISNUMBER(B443),IF(AND(B443&lt;INDIRECT($B$1&amp;"!$C$7"),H443&gt;0), B443+0.5,""),"")</f>
        <v/>
      </c>
      <c r="C444" s="91" t="str">
        <f t="shared" ca="1" si="15"/>
        <v/>
      </c>
      <c r="D444" s="91" t="str" cm="1">
        <f t="array" aca="1" ref="D444" ca="1">IF(AND(B444&lt;INDIRECT($B$1&amp;"!$C$7"),ISNUMBER(B444)),INDIRECT($B$1&amp;"!$C$16")*ERFC(0.5*C444*SQRT(INDIRECT($B$1&amp;"!$F$10")/(INDIRECT($B$1&amp;"!$F$9")*INDIRECT($B$1&amp;"!$C$20")*B444))),"")</f>
        <v/>
      </c>
      <c r="E444" s="91" t="e" cm="1">
        <f t="array" aca="1" ref="E444" ca="1">(INDIRECT($B$1&amp;"!$F$15") -D444)/C444</f>
        <v>#VALUE!</v>
      </c>
      <c r="F444" s="91" t="str" cm="1">
        <f t="array" aca="1" ref="F444" ca="1">IF(ISNUMBER(E444),E444*INDIRECT($B$1&amp;"!$F$9")/$G$3,"")</f>
        <v/>
      </c>
      <c r="G444" s="91" t="str">
        <f t="shared" ca="1" si="16"/>
        <v/>
      </c>
      <c r="H444" s="91" t="str" cm="1">
        <f t="array" aca="1" ref="H444" ca="1">IF(B444&lt;INDIRECT($B$1&amp;"!$C$7"),H443-G444,"")</f>
        <v/>
      </c>
      <c r="I444" s="87"/>
      <c r="J444" s="87"/>
      <c r="R444" s="87"/>
      <c r="S444" s="87"/>
      <c r="U444" s="87"/>
      <c r="V444" s="87"/>
    </row>
    <row r="445" spans="2:22" x14ac:dyDescent="0.25">
      <c r="B445" s="91" t="str" cm="1">
        <f t="array" aca="1" ref="B445" ca="1">IF(ISNUMBER(B444),IF(AND(B444&lt;INDIRECT($B$1&amp;"!$C$7"),H444&gt;0), B444+0.5,""),"")</f>
        <v/>
      </c>
      <c r="C445" s="91" t="str">
        <f t="shared" ca="1" si="15"/>
        <v/>
      </c>
      <c r="D445" s="91" t="str" cm="1">
        <f t="array" aca="1" ref="D445" ca="1">IF(AND(B445&lt;INDIRECT($B$1&amp;"!$C$7"),ISNUMBER(B445)),INDIRECT($B$1&amp;"!$C$16")*ERFC(0.5*C445*SQRT(INDIRECT($B$1&amp;"!$F$10")/(INDIRECT($B$1&amp;"!$F$9")*INDIRECT($B$1&amp;"!$C$20")*B445))),"")</f>
        <v/>
      </c>
      <c r="E445" s="91" t="e" cm="1">
        <f t="array" aca="1" ref="E445" ca="1">(INDIRECT($B$1&amp;"!$F$15") -D445)/C445</f>
        <v>#VALUE!</v>
      </c>
      <c r="F445" s="91" t="str" cm="1">
        <f t="array" aca="1" ref="F445" ca="1">IF(ISNUMBER(E445),E445*INDIRECT($B$1&amp;"!$F$9")/$G$3,"")</f>
        <v/>
      </c>
      <c r="G445" s="91" t="str">
        <f t="shared" ca="1" si="16"/>
        <v/>
      </c>
      <c r="H445" s="91" t="str" cm="1">
        <f t="array" aca="1" ref="H445" ca="1">IF(B445&lt;INDIRECT($B$1&amp;"!$C$7"),H444-G445,"")</f>
        <v/>
      </c>
      <c r="I445" s="87"/>
      <c r="J445" s="87"/>
      <c r="R445" s="87"/>
      <c r="S445" s="87"/>
      <c r="U445" s="87"/>
      <c r="V445" s="87"/>
    </row>
    <row r="446" spans="2:22" x14ac:dyDescent="0.25">
      <c r="B446" s="91" t="str" cm="1">
        <f t="array" aca="1" ref="B446" ca="1">IF(ISNUMBER(B445),IF(AND(B445&lt;INDIRECT($B$1&amp;"!$C$7"),H445&gt;0), B445+0.5,""),"")</f>
        <v/>
      </c>
      <c r="C446" s="91" t="str">
        <f t="shared" ca="1" si="15"/>
        <v/>
      </c>
      <c r="D446" s="91" t="str" cm="1">
        <f t="array" aca="1" ref="D446" ca="1">IF(AND(B446&lt;INDIRECT($B$1&amp;"!$C$7"),ISNUMBER(B446)),INDIRECT($B$1&amp;"!$C$16")*ERFC(0.5*C446*SQRT(INDIRECT($B$1&amp;"!$F$10")/(INDIRECT($B$1&amp;"!$F$9")*INDIRECT($B$1&amp;"!$C$20")*B446))),"")</f>
        <v/>
      </c>
      <c r="E446" s="91" t="e" cm="1">
        <f t="array" aca="1" ref="E446" ca="1">(INDIRECT($B$1&amp;"!$F$15") -D446)/C446</f>
        <v>#VALUE!</v>
      </c>
      <c r="F446" s="91" t="str" cm="1">
        <f t="array" aca="1" ref="F446" ca="1">IF(ISNUMBER(E446),E446*INDIRECT($B$1&amp;"!$F$9")/$G$3,"")</f>
        <v/>
      </c>
      <c r="G446" s="91" t="str">
        <f t="shared" ca="1" si="16"/>
        <v/>
      </c>
      <c r="H446" s="91" t="str" cm="1">
        <f t="array" aca="1" ref="H446" ca="1">IF(B446&lt;INDIRECT($B$1&amp;"!$C$7"),H445-G446,"")</f>
        <v/>
      </c>
      <c r="I446" s="87"/>
      <c r="J446" s="87"/>
      <c r="R446" s="87"/>
      <c r="S446" s="87"/>
      <c r="U446" s="87"/>
      <c r="V446" s="87"/>
    </row>
    <row r="447" spans="2:22" x14ac:dyDescent="0.25">
      <c r="B447" s="91" t="str" cm="1">
        <f t="array" aca="1" ref="B447" ca="1">IF(ISNUMBER(B446),IF(AND(B446&lt;INDIRECT($B$1&amp;"!$C$7"),H446&gt;0), B446+0.5,""),"")</f>
        <v/>
      </c>
      <c r="C447" s="91" t="str">
        <f t="shared" ca="1" si="15"/>
        <v/>
      </c>
      <c r="D447" s="91" t="str" cm="1">
        <f t="array" aca="1" ref="D447" ca="1">IF(AND(B447&lt;INDIRECT($B$1&amp;"!$C$7"),ISNUMBER(B447)),INDIRECT($B$1&amp;"!$C$16")*ERFC(0.5*C447*SQRT(INDIRECT($B$1&amp;"!$F$10")/(INDIRECT($B$1&amp;"!$F$9")*INDIRECT($B$1&amp;"!$C$20")*B447))),"")</f>
        <v/>
      </c>
      <c r="E447" s="91" t="e" cm="1">
        <f t="array" aca="1" ref="E447" ca="1">(INDIRECT($B$1&amp;"!$F$15") -D447)/C447</f>
        <v>#VALUE!</v>
      </c>
      <c r="F447" s="91" t="str" cm="1">
        <f t="array" aca="1" ref="F447" ca="1">IF(ISNUMBER(E447),E447*INDIRECT($B$1&amp;"!$F$9")/$G$3,"")</f>
        <v/>
      </c>
      <c r="G447" s="91" t="str">
        <f t="shared" ca="1" si="16"/>
        <v/>
      </c>
      <c r="H447" s="91" t="str" cm="1">
        <f t="array" aca="1" ref="H447" ca="1">IF(B447&lt;INDIRECT($B$1&amp;"!$C$7"),H446-G447,"")</f>
        <v/>
      </c>
      <c r="I447" s="87"/>
      <c r="J447" s="87"/>
      <c r="R447" s="87"/>
      <c r="S447" s="87"/>
      <c r="U447" s="87"/>
      <c r="V447" s="87"/>
    </row>
    <row r="448" spans="2:22" x14ac:dyDescent="0.25">
      <c r="B448" s="91" t="str" cm="1">
        <f t="array" aca="1" ref="B448" ca="1">IF(ISNUMBER(B447),IF(AND(B447&lt;INDIRECT($B$1&amp;"!$C$7"),H447&gt;0), B447+0.5,""),"")</f>
        <v/>
      </c>
      <c r="C448" s="91" t="str">
        <f t="shared" ca="1" si="15"/>
        <v/>
      </c>
      <c r="D448" s="91" t="str" cm="1">
        <f t="array" aca="1" ref="D448" ca="1">IF(AND(B448&lt;INDIRECT($B$1&amp;"!$C$7"),ISNUMBER(B448)),INDIRECT($B$1&amp;"!$C$16")*ERFC(0.5*C448*SQRT(INDIRECT($B$1&amp;"!$F$10")/(INDIRECT($B$1&amp;"!$F$9")*INDIRECT($B$1&amp;"!$C$20")*B448))),"")</f>
        <v/>
      </c>
      <c r="E448" s="91" t="e" cm="1">
        <f t="array" aca="1" ref="E448" ca="1">(INDIRECT($B$1&amp;"!$F$15") -D448)/C448</f>
        <v>#VALUE!</v>
      </c>
      <c r="F448" s="91" t="str" cm="1">
        <f t="array" aca="1" ref="F448" ca="1">IF(ISNUMBER(E448),E448*INDIRECT($B$1&amp;"!$F$9")/$G$3,"")</f>
        <v/>
      </c>
      <c r="G448" s="91" t="str">
        <f t="shared" ca="1" si="16"/>
        <v/>
      </c>
      <c r="H448" s="91" t="str" cm="1">
        <f t="array" aca="1" ref="H448" ca="1">IF(B448&lt;INDIRECT($B$1&amp;"!$C$7"),H447-G448,"")</f>
        <v/>
      </c>
      <c r="I448" s="87"/>
      <c r="J448" s="87"/>
      <c r="R448" s="87"/>
      <c r="S448" s="87"/>
      <c r="U448" s="87"/>
      <c r="V448" s="87"/>
    </row>
    <row r="449" spans="2:22" x14ac:dyDescent="0.25">
      <c r="B449" s="91" t="str" cm="1">
        <f t="array" aca="1" ref="B449" ca="1">IF(ISNUMBER(B448),IF(AND(B448&lt;INDIRECT($B$1&amp;"!$C$7"),H448&gt;0), B448+0.5,""),"")</f>
        <v/>
      </c>
      <c r="C449" s="91" t="str">
        <f t="shared" ca="1" si="15"/>
        <v/>
      </c>
      <c r="D449" s="91" t="str" cm="1">
        <f t="array" aca="1" ref="D449" ca="1">IF(AND(B449&lt;INDIRECT($B$1&amp;"!$C$7"),ISNUMBER(B449)),INDIRECT($B$1&amp;"!$C$16")*ERFC(0.5*C449*SQRT(INDIRECT($B$1&amp;"!$F$10")/(INDIRECT($B$1&amp;"!$F$9")*INDIRECT($B$1&amp;"!$C$20")*B449))),"")</f>
        <v/>
      </c>
      <c r="E449" s="91" t="e" cm="1">
        <f t="array" aca="1" ref="E449" ca="1">(INDIRECT($B$1&amp;"!$F$15") -D449)/C449</f>
        <v>#VALUE!</v>
      </c>
      <c r="F449" s="91" t="str" cm="1">
        <f t="array" aca="1" ref="F449" ca="1">IF(ISNUMBER(E449),E449*INDIRECT($B$1&amp;"!$F$9")/$G$3,"")</f>
        <v/>
      </c>
      <c r="G449" s="91" t="str">
        <f t="shared" ca="1" si="16"/>
        <v/>
      </c>
      <c r="H449" s="91" t="str" cm="1">
        <f t="array" aca="1" ref="H449" ca="1">IF(B449&lt;INDIRECT($B$1&amp;"!$C$7"),H448-G449,"")</f>
        <v/>
      </c>
      <c r="I449" s="87"/>
      <c r="J449" s="87"/>
      <c r="R449" s="87"/>
      <c r="S449" s="87"/>
      <c r="U449" s="87"/>
      <c r="V449" s="87"/>
    </row>
    <row r="450" spans="2:22" x14ac:dyDescent="0.25">
      <c r="B450" s="91" t="str" cm="1">
        <f t="array" aca="1" ref="B450" ca="1">IF(ISNUMBER(B449),IF(AND(B449&lt;INDIRECT($B$1&amp;"!$C$7"),H449&gt;0), B449+0.5,""),"")</f>
        <v/>
      </c>
      <c r="C450" s="91" t="str">
        <f t="shared" ca="1" si="15"/>
        <v/>
      </c>
      <c r="D450" s="91" t="str" cm="1">
        <f t="array" aca="1" ref="D450" ca="1">IF(AND(B450&lt;INDIRECT($B$1&amp;"!$C$7"),ISNUMBER(B450)),INDIRECT($B$1&amp;"!$C$16")*ERFC(0.5*C450*SQRT(INDIRECT($B$1&amp;"!$F$10")/(INDIRECT($B$1&amp;"!$F$9")*INDIRECT($B$1&amp;"!$C$20")*B450))),"")</f>
        <v/>
      </c>
      <c r="E450" s="91" t="e" cm="1">
        <f t="array" aca="1" ref="E450" ca="1">(INDIRECT($B$1&amp;"!$F$15") -D450)/C450</f>
        <v>#VALUE!</v>
      </c>
      <c r="F450" s="91" t="str" cm="1">
        <f t="array" aca="1" ref="F450" ca="1">IF(ISNUMBER(E450),E450*INDIRECT($B$1&amp;"!$F$9")/$G$3,"")</f>
        <v/>
      </c>
      <c r="G450" s="91" t="str">
        <f t="shared" ca="1" si="16"/>
        <v/>
      </c>
      <c r="H450" s="91" t="str" cm="1">
        <f t="array" aca="1" ref="H450" ca="1">IF(B450&lt;INDIRECT($B$1&amp;"!$C$7"),H449-G450,"")</f>
        <v/>
      </c>
      <c r="I450" s="87"/>
      <c r="J450" s="87"/>
      <c r="R450" s="87"/>
      <c r="S450" s="87"/>
      <c r="U450" s="87"/>
      <c r="V450" s="87"/>
    </row>
    <row r="451" spans="2:22" x14ac:dyDescent="0.25">
      <c r="B451" s="91" t="str" cm="1">
        <f t="array" aca="1" ref="B451" ca="1">IF(ISNUMBER(B450),IF(AND(B450&lt;INDIRECT($B$1&amp;"!$C$7"),H450&gt;0), B450+0.5,""),"")</f>
        <v/>
      </c>
      <c r="C451" s="91" t="str">
        <f t="shared" ca="1" si="15"/>
        <v/>
      </c>
      <c r="D451" s="91" t="str" cm="1">
        <f t="array" aca="1" ref="D451" ca="1">IF(AND(B451&lt;INDIRECT($B$1&amp;"!$C$7"),ISNUMBER(B451)),INDIRECT($B$1&amp;"!$C$16")*ERFC(0.5*C451*SQRT(INDIRECT($B$1&amp;"!$F$10")/(INDIRECT($B$1&amp;"!$F$9")*INDIRECT($B$1&amp;"!$C$20")*B451))),"")</f>
        <v/>
      </c>
      <c r="E451" s="91" t="e" cm="1">
        <f t="array" aca="1" ref="E451" ca="1">(INDIRECT($B$1&amp;"!$F$15") -D451)/C451</f>
        <v>#VALUE!</v>
      </c>
      <c r="F451" s="91" t="str" cm="1">
        <f t="array" aca="1" ref="F451" ca="1">IF(ISNUMBER(E451),E451*INDIRECT($B$1&amp;"!$F$9")/$G$3,"")</f>
        <v/>
      </c>
      <c r="G451" s="91" t="str">
        <f t="shared" ca="1" si="16"/>
        <v/>
      </c>
      <c r="H451" s="91" t="str" cm="1">
        <f t="array" aca="1" ref="H451" ca="1">IF(B451&lt;INDIRECT($B$1&amp;"!$C$7"),H450-G451,"")</f>
        <v/>
      </c>
      <c r="I451" s="87"/>
      <c r="J451" s="87"/>
      <c r="R451" s="87"/>
      <c r="S451" s="87"/>
      <c r="U451" s="87"/>
      <c r="V451" s="87"/>
    </row>
    <row r="452" spans="2:22" x14ac:dyDescent="0.25">
      <c r="B452" s="91" t="str" cm="1">
        <f t="array" aca="1" ref="B452" ca="1">IF(ISNUMBER(B451),IF(AND(B451&lt;INDIRECT($B$1&amp;"!$C$7"),H451&gt;0), B451+0.5,""),"")</f>
        <v/>
      </c>
      <c r="C452" s="91" t="str">
        <f t="shared" ca="1" si="15"/>
        <v/>
      </c>
      <c r="D452" s="91" t="str" cm="1">
        <f t="array" aca="1" ref="D452" ca="1">IF(AND(B452&lt;INDIRECT($B$1&amp;"!$C$7"),ISNUMBER(B452)),INDIRECT($B$1&amp;"!$C$16")*ERFC(0.5*C452*SQRT(INDIRECT($B$1&amp;"!$F$10")/(INDIRECT($B$1&amp;"!$F$9")*INDIRECT($B$1&amp;"!$C$20")*B452))),"")</f>
        <v/>
      </c>
      <c r="E452" s="91" t="e" cm="1">
        <f t="array" aca="1" ref="E452" ca="1">(INDIRECT($B$1&amp;"!$F$15") -D452)/C452</f>
        <v>#VALUE!</v>
      </c>
      <c r="F452" s="91" t="str" cm="1">
        <f t="array" aca="1" ref="F452" ca="1">IF(ISNUMBER(E452),E452*INDIRECT($B$1&amp;"!$F$9")/$G$3,"")</f>
        <v/>
      </c>
      <c r="G452" s="91" t="str">
        <f t="shared" ca="1" si="16"/>
        <v/>
      </c>
      <c r="H452" s="91" t="str" cm="1">
        <f t="array" aca="1" ref="H452" ca="1">IF(B452&lt;INDIRECT($B$1&amp;"!$C$7"),H451-G452,"")</f>
        <v/>
      </c>
      <c r="I452" s="87"/>
      <c r="J452" s="87"/>
      <c r="R452" s="87"/>
      <c r="S452" s="87"/>
      <c r="U452" s="87"/>
      <c r="V452" s="87"/>
    </row>
    <row r="453" spans="2:22" x14ac:dyDescent="0.25">
      <c r="B453" s="91" t="str" cm="1">
        <f t="array" aca="1" ref="B453" ca="1">IF(ISNUMBER(B452),IF(AND(B452&lt;INDIRECT($B$1&amp;"!$C$7"),H452&gt;0), B452+0.5,""),"")</f>
        <v/>
      </c>
      <c r="C453" s="91" t="str">
        <f t="shared" ca="1" si="15"/>
        <v/>
      </c>
      <c r="D453" s="91" t="str" cm="1">
        <f t="array" aca="1" ref="D453" ca="1">IF(AND(B453&lt;INDIRECT($B$1&amp;"!$C$7"),ISNUMBER(B453)),INDIRECT($B$1&amp;"!$C$16")*ERFC(0.5*C453*SQRT(INDIRECT($B$1&amp;"!$F$10")/(INDIRECT($B$1&amp;"!$F$9")*INDIRECT($B$1&amp;"!$C$20")*B453))),"")</f>
        <v/>
      </c>
      <c r="E453" s="91" t="e" cm="1">
        <f t="array" aca="1" ref="E453" ca="1">(INDIRECT($B$1&amp;"!$F$15") -D453)/C453</f>
        <v>#VALUE!</v>
      </c>
      <c r="F453" s="91" t="str" cm="1">
        <f t="array" aca="1" ref="F453" ca="1">IF(ISNUMBER(E453),E453*INDIRECT($B$1&amp;"!$F$9")/$G$3,"")</f>
        <v/>
      </c>
      <c r="G453" s="91" t="str">
        <f t="shared" ca="1" si="16"/>
        <v/>
      </c>
      <c r="H453" s="91" t="str" cm="1">
        <f t="array" aca="1" ref="H453" ca="1">IF(B453&lt;INDIRECT($B$1&amp;"!$C$7"),H452-G453,"")</f>
        <v/>
      </c>
      <c r="I453" s="87"/>
      <c r="J453" s="87"/>
      <c r="R453" s="87"/>
      <c r="S453" s="87"/>
      <c r="U453" s="87"/>
      <c r="V453" s="87"/>
    </row>
    <row r="454" spans="2:22" x14ac:dyDescent="0.25">
      <c r="B454" s="91" t="str" cm="1">
        <f t="array" aca="1" ref="B454" ca="1">IF(ISNUMBER(B453),IF(AND(B453&lt;INDIRECT($B$1&amp;"!$C$7"),H453&gt;0), B453+0.5,""),"")</f>
        <v/>
      </c>
      <c r="C454" s="91" t="str">
        <f t="shared" ca="1" si="15"/>
        <v/>
      </c>
      <c r="D454" s="91" t="str" cm="1">
        <f t="array" aca="1" ref="D454" ca="1">IF(AND(B454&lt;INDIRECT($B$1&amp;"!$C$7"),ISNUMBER(B454)),INDIRECT($B$1&amp;"!$C$16")*ERFC(0.5*C454*SQRT(INDIRECT($B$1&amp;"!$F$10")/(INDIRECT($B$1&amp;"!$F$9")*INDIRECT($B$1&amp;"!$C$20")*B454))),"")</f>
        <v/>
      </c>
      <c r="E454" s="91" t="e" cm="1">
        <f t="array" aca="1" ref="E454" ca="1">(INDIRECT($B$1&amp;"!$F$15") -D454)/C454</f>
        <v>#VALUE!</v>
      </c>
      <c r="F454" s="91" t="str" cm="1">
        <f t="array" aca="1" ref="F454" ca="1">IF(ISNUMBER(E454),E454*INDIRECT($B$1&amp;"!$F$9")/$G$3,"")</f>
        <v/>
      </c>
      <c r="G454" s="91" t="str">
        <f t="shared" ca="1" si="16"/>
        <v/>
      </c>
      <c r="H454" s="91" t="str" cm="1">
        <f t="array" aca="1" ref="H454" ca="1">IF(B454&lt;INDIRECT($B$1&amp;"!$C$7"),H453-G454,"")</f>
        <v/>
      </c>
      <c r="I454" s="87"/>
      <c r="J454" s="87"/>
      <c r="R454" s="87"/>
      <c r="S454" s="87"/>
      <c r="U454" s="87"/>
      <c r="V454" s="87"/>
    </row>
    <row r="455" spans="2:22" x14ac:dyDescent="0.25">
      <c r="B455" s="91" t="str" cm="1">
        <f t="array" aca="1" ref="B455" ca="1">IF(ISNUMBER(B454),IF(AND(B454&lt;INDIRECT($B$1&amp;"!$C$7"),H454&gt;0), B454+0.5,""),"")</f>
        <v/>
      </c>
      <c r="C455" s="91" t="str">
        <f t="shared" ca="1" si="15"/>
        <v/>
      </c>
      <c r="D455" s="91" t="str" cm="1">
        <f t="array" aca="1" ref="D455" ca="1">IF(AND(B455&lt;INDIRECT($B$1&amp;"!$C$7"),ISNUMBER(B455)),INDIRECT($B$1&amp;"!$C$16")*ERFC(0.5*C455*SQRT(INDIRECT($B$1&amp;"!$F$10")/(INDIRECT($B$1&amp;"!$F$9")*INDIRECT($B$1&amp;"!$C$20")*B455))),"")</f>
        <v/>
      </c>
      <c r="E455" s="91" t="e" cm="1">
        <f t="array" aca="1" ref="E455" ca="1">(INDIRECT($B$1&amp;"!$F$15") -D455)/C455</f>
        <v>#VALUE!</v>
      </c>
      <c r="F455" s="91" t="str" cm="1">
        <f t="array" aca="1" ref="F455" ca="1">IF(ISNUMBER(E455),E455*INDIRECT($B$1&amp;"!$F$9")/$G$3,"")</f>
        <v/>
      </c>
      <c r="G455" s="91" t="str">
        <f t="shared" ca="1" si="16"/>
        <v/>
      </c>
      <c r="H455" s="91" t="str" cm="1">
        <f t="array" aca="1" ref="H455" ca="1">IF(B455&lt;INDIRECT($B$1&amp;"!$C$7"),H454-G455,"")</f>
        <v/>
      </c>
      <c r="I455" s="87"/>
      <c r="J455" s="87"/>
      <c r="R455" s="87"/>
      <c r="S455" s="87"/>
      <c r="U455" s="87"/>
      <c r="V455" s="87"/>
    </row>
    <row r="456" spans="2:22" x14ac:dyDescent="0.25">
      <c r="B456" s="91" t="str" cm="1">
        <f t="array" aca="1" ref="B456" ca="1">IF(ISNUMBER(B455),IF(AND(B455&lt;INDIRECT($B$1&amp;"!$C$7"),H455&gt;0), B455+0.5,""),"")</f>
        <v/>
      </c>
      <c r="C456" s="91" t="str">
        <f t="shared" ca="1" si="15"/>
        <v/>
      </c>
      <c r="D456" s="91" t="str" cm="1">
        <f t="array" aca="1" ref="D456" ca="1">IF(AND(B456&lt;INDIRECT($B$1&amp;"!$C$7"),ISNUMBER(B456)),INDIRECT($B$1&amp;"!$C$16")*ERFC(0.5*C456*SQRT(INDIRECT($B$1&amp;"!$F$10")/(INDIRECT($B$1&amp;"!$F$9")*INDIRECT($B$1&amp;"!$C$20")*B456))),"")</f>
        <v/>
      </c>
      <c r="E456" s="91" t="e" cm="1">
        <f t="array" aca="1" ref="E456" ca="1">(INDIRECT($B$1&amp;"!$F$15") -D456)/C456</f>
        <v>#VALUE!</v>
      </c>
      <c r="F456" s="91" t="str" cm="1">
        <f t="array" aca="1" ref="F456" ca="1">IF(ISNUMBER(E456),E456*INDIRECT($B$1&amp;"!$F$9")/$G$3,"")</f>
        <v/>
      </c>
      <c r="G456" s="91" t="str">
        <f t="shared" ca="1" si="16"/>
        <v/>
      </c>
      <c r="H456" s="91" t="str" cm="1">
        <f t="array" aca="1" ref="H456" ca="1">IF(B456&lt;INDIRECT($B$1&amp;"!$C$7"),H455-G456,"")</f>
        <v/>
      </c>
      <c r="I456" s="87"/>
      <c r="J456" s="87"/>
      <c r="R456" s="87"/>
      <c r="S456" s="87"/>
      <c r="U456" s="87"/>
      <c r="V456" s="87"/>
    </row>
    <row r="457" spans="2:22" x14ac:dyDescent="0.25">
      <c r="B457" s="91" t="str" cm="1">
        <f t="array" aca="1" ref="B457" ca="1">IF(ISNUMBER(B456),IF(AND(B456&lt;INDIRECT($B$1&amp;"!$C$7"),H456&gt;0), B456+0.5,""),"")</f>
        <v/>
      </c>
      <c r="C457" s="91" t="str">
        <f t="shared" ca="1" si="15"/>
        <v/>
      </c>
      <c r="D457" s="91" t="str" cm="1">
        <f t="array" aca="1" ref="D457" ca="1">IF(AND(B457&lt;INDIRECT($B$1&amp;"!$C$7"),ISNUMBER(B457)),INDIRECT($B$1&amp;"!$C$16")*ERFC(0.5*C457*SQRT(INDIRECT($B$1&amp;"!$F$10")/(INDIRECT($B$1&amp;"!$F$9")*INDIRECT($B$1&amp;"!$C$20")*B457))),"")</f>
        <v/>
      </c>
      <c r="E457" s="91" t="e" cm="1">
        <f t="array" aca="1" ref="E457" ca="1">(INDIRECT($B$1&amp;"!$F$15") -D457)/C457</f>
        <v>#VALUE!</v>
      </c>
      <c r="F457" s="91" t="str" cm="1">
        <f t="array" aca="1" ref="F457" ca="1">IF(ISNUMBER(E457),E457*INDIRECT($B$1&amp;"!$F$9")/$G$3,"")</f>
        <v/>
      </c>
      <c r="G457" s="91" t="str">
        <f t="shared" ca="1" si="16"/>
        <v/>
      </c>
      <c r="H457" s="91" t="str" cm="1">
        <f t="array" aca="1" ref="H457" ca="1">IF(B457&lt;INDIRECT($B$1&amp;"!$C$7"),H456-G457,"")</f>
        <v/>
      </c>
      <c r="I457" s="87"/>
      <c r="J457" s="87"/>
      <c r="R457" s="87"/>
      <c r="S457" s="87"/>
      <c r="U457" s="87"/>
      <c r="V457" s="87"/>
    </row>
    <row r="458" spans="2:22" x14ac:dyDescent="0.25">
      <c r="B458" s="91" t="str" cm="1">
        <f t="array" aca="1" ref="B458" ca="1">IF(ISNUMBER(B457),IF(AND(B457&lt;INDIRECT($B$1&amp;"!$C$7"),H457&gt;0), B457+0.5,""),"")</f>
        <v/>
      </c>
      <c r="C458" s="91" t="str">
        <f t="shared" ca="1" si="15"/>
        <v/>
      </c>
      <c r="D458" s="91" t="str" cm="1">
        <f t="array" aca="1" ref="D458" ca="1">IF(AND(B458&lt;INDIRECT($B$1&amp;"!$C$7"),ISNUMBER(B458)),INDIRECT($B$1&amp;"!$C$16")*ERFC(0.5*C458*SQRT(INDIRECT($B$1&amp;"!$F$10")/(INDIRECT($B$1&amp;"!$F$9")*INDIRECT($B$1&amp;"!$C$20")*B458))),"")</f>
        <v/>
      </c>
      <c r="E458" s="91" t="e" cm="1">
        <f t="array" aca="1" ref="E458" ca="1">(INDIRECT($B$1&amp;"!$F$15") -D458)/C458</f>
        <v>#VALUE!</v>
      </c>
      <c r="F458" s="91" t="str" cm="1">
        <f t="array" aca="1" ref="F458" ca="1">IF(ISNUMBER(E458),E458*INDIRECT($B$1&amp;"!$F$9")/$G$3,"")</f>
        <v/>
      </c>
      <c r="G458" s="91" t="str">
        <f t="shared" ca="1" si="16"/>
        <v/>
      </c>
      <c r="H458" s="91" t="str" cm="1">
        <f t="array" aca="1" ref="H458" ca="1">IF(B458&lt;INDIRECT($B$1&amp;"!$C$7"),H457-G458,"")</f>
        <v/>
      </c>
      <c r="I458" s="87"/>
      <c r="J458" s="87"/>
      <c r="R458" s="87"/>
      <c r="S458" s="87"/>
      <c r="U458" s="87"/>
      <c r="V458" s="87"/>
    </row>
    <row r="459" spans="2:22" x14ac:dyDescent="0.25">
      <c r="B459" s="91" t="str" cm="1">
        <f t="array" aca="1" ref="B459" ca="1">IF(ISNUMBER(B458),IF(AND(B458&lt;INDIRECT($B$1&amp;"!$C$7"),H458&gt;0), B458+0.5,""),"")</f>
        <v/>
      </c>
      <c r="C459" s="91" t="str">
        <f t="shared" ca="1" si="15"/>
        <v/>
      </c>
      <c r="D459" s="91" t="str" cm="1">
        <f t="array" aca="1" ref="D459" ca="1">IF(AND(B459&lt;INDIRECT($B$1&amp;"!$C$7"),ISNUMBER(B459)),INDIRECT($B$1&amp;"!$C$16")*ERFC(0.5*C459*SQRT(INDIRECT($B$1&amp;"!$F$10")/(INDIRECT($B$1&amp;"!$F$9")*INDIRECT($B$1&amp;"!$C$20")*B459))),"")</f>
        <v/>
      </c>
      <c r="E459" s="91" t="e" cm="1">
        <f t="array" aca="1" ref="E459" ca="1">(INDIRECT($B$1&amp;"!$F$15") -D459)/C459</f>
        <v>#VALUE!</v>
      </c>
      <c r="F459" s="91" t="str" cm="1">
        <f t="array" aca="1" ref="F459" ca="1">IF(ISNUMBER(E459),E459*INDIRECT($B$1&amp;"!$F$9")/$G$3,"")</f>
        <v/>
      </c>
      <c r="G459" s="91" t="str">
        <f t="shared" ca="1" si="16"/>
        <v/>
      </c>
      <c r="H459" s="91" t="str" cm="1">
        <f t="array" aca="1" ref="H459" ca="1">IF(B459&lt;INDIRECT($B$1&amp;"!$C$7"),H458-G459,"")</f>
        <v/>
      </c>
      <c r="I459" s="87"/>
      <c r="J459" s="87"/>
      <c r="R459" s="87"/>
      <c r="S459" s="87"/>
      <c r="U459" s="87"/>
      <c r="V459" s="87"/>
    </row>
    <row r="460" spans="2:22" x14ac:dyDescent="0.25">
      <c r="B460" s="91" t="str" cm="1">
        <f t="array" aca="1" ref="B460" ca="1">IF(ISNUMBER(B459),IF(AND(B459&lt;INDIRECT($B$1&amp;"!$C$7"),H459&gt;0), B459+0.5,""),"")</f>
        <v/>
      </c>
      <c r="C460" s="91" t="str">
        <f t="shared" ca="1" si="15"/>
        <v/>
      </c>
      <c r="D460" s="91" t="str" cm="1">
        <f t="array" aca="1" ref="D460" ca="1">IF(AND(B460&lt;INDIRECT($B$1&amp;"!$C$7"),ISNUMBER(B460)),INDIRECT($B$1&amp;"!$C$16")*ERFC(0.5*C460*SQRT(INDIRECT($B$1&amp;"!$F$10")/(INDIRECT($B$1&amp;"!$F$9")*INDIRECT($B$1&amp;"!$C$20")*B460))),"")</f>
        <v/>
      </c>
      <c r="E460" s="91" t="e" cm="1">
        <f t="array" aca="1" ref="E460" ca="1">(INDIRECT($B$1&amp;"!$F$15") -D460)/C460</f>
        <v>#VALUE!</v>
      </c>
      <c r="F460" s="91" t="str" cm="1">
        <f t="array" aca="1" ref="F460" ca="1">IF(ISNUMBER(E460),E460*INDIRECT($B$1&amp;"!$F$9")/$G$3,"")</f>
        <v/>
      </c>
      <c r="G460" s="91" t="str">
        <f t="shared" ca="1" si="16"/>
        <v/>
      </c>
      <c r="H460" s="91" t="str" cm="1">
        <f t="array" aca="1" ref="H460" ca="1">IF(B460&lt;INDIRECT($B$1&amp;"!$C$7"),H459-G460,"")</f>
        <v/>
      </c>
      <c r="I460" s="87"/>
      <c r="J460" s="87"/>
      <c r="R460" s="87"/>
      <c r="S460" s="87"/>
      <c r="U460" s="87"/>
      <c r="V460" s="87"/>
    </row>
    <row r="461" spans="2:22" x14ac:dyDescent="0.25">
      <c r="B461" s="91" t="str" cm="1">
        <f t="array" aca="1" ref="B461" ca="1">IF(ISNUMBER(B460),IF(AND(B460&lt;INDIRECT($B$1&amp;"!$C$7"),H460&gt;0), B460+0.5,""),"")</f>
        <v/>
      </c>
      <c r="C461" s="91" t="str">
        <f t="shared" ca="1" si="15"/>
        <v/>
      </c>
      <c r="D461" s="91" t="str" cm="1">
        <f t="array" aca="1" ref="D461" ca="1">IF(AND(B461&lt;INDIRECT($B$1&amp;"!$C$7"),ISNUMBER(B461)),INDIRECT($B$1&amp;"!$C$16")*ERFC(0.5*C461*SQRT(INDIRECT($B$1&amp;"!$F$10")/(INDIRECT($B$1&amp;"!$F$9")*INDIRECT($B$1&amp;"!$C$20")*B461))),"")</f>
        <v/>
      </c>
      <c r="E461" s="91" t="e" cm="1">
        <f t="array" aca="1" ref="E461" ca="1">(INDIRECT($B$1&amp;"!$F$15") -D461)/C461</f>
        <v>#VALUE!</v>
      </c>
      <c r="F461" s="91" t="str" cm="1">
        <f t="array" aca="1" ref="F461" ca="1">IF(ISNUMBER(E461),E461*INDIRECT($B$1&amp;"!$F$9")/$G$3,"")</f>
        <v/>
      </c>
      <c r="G461" s="91" t="str">
        <f t="shared" ca="1" si="16"/>
        <v/>
      </c>
      <c r="H461" s="91" t="str" cm="1">
        <f t="array" aca="1" ref="H461" ca="1">IF(B461&lt;INDIRECT($B$1&amp;"!$C$7"),H460-G461,"")</f>
        <v/>
      </c>
      <c r="I461" s="87"/>
      <c r="J461" s="87"/>
      <c r="R461" s="87"/>
      <c r="S461" s="87"/>
      <c r="U461" s="87"/>
      <c r="V461" s="87"/>
    </row>
    <row r="462" spans="2:22" x14ac:dyDescent="0.25">
      <c r="B462" s="91" t="str" cm="1">
        <f t="array" aca="1" ref="B462" ca="1">IF(ISNUMBER(B461),IF(AND(B461&lt;INDIRECT($B$1&amp;"!$C$7"),H461&gt;0), B461+0.5,""),"")</f>
        <v/>
      </c>
      <c r="C462" s="91" t="str">
        <f t="shared" ca="1" si="15"/>
        <v/>
      </c>
      <c r="D462" s="91" t="str" cm="1">
        <f t="array" aca="1" ref="D462" ca="1">IF(AND(B462&lt;INDIRECT($B$1&amp;"!$C$7"),ISNUMBER(B462)),INDIRECT($B$1&amp;"!$C$16")*ERFC(0.5*C462*SQRT(INDIRECT($B$1&amp;"!$F$10")/(INDIRECT($B$1&amp;"!$F$9")*INDIRECT($B$1&amp;"!$C$20")*B462))),"")</f>
        <v/>
      </c>
      <c r="E462" s="91" t="e" cm="1">
        <f t="array" aca="1" ref="E462" ca="1">(INDIRECT($B$1&amp;"!$F$15") -D462)/C462</f>
        <v>#VALUE!</v>
      </c>
      <c r="F462" s="91" t="str" cm="1">
        <f t="array" aca="1" ref="F462" ca="1">IF(ISNUMBER(E462),E462*INDIRECT($B$1&amp;"!$F$9")/$G$3,"")</f>
        <v/>
      </c>
      <c r="G462" s="91" t="str">
        <f t="shared" ca="1" si="16"/>
        <v/>
      </c>
      <c r="H462" s="91" t="str" cm="1">
        <f t="array" aca="1" ref="H462" ca="1">IF(B462&lt;INDIRECT($B$1&amp;"!$C$7"),H461-G462,"")</f>
        <v/>
      </c>
      <c r="I462" s="87"/>
      <c r="J462" s="87"/>
      <c r="R462" s="87"/>
      <c r="S462" s="87"/>
      <c r="U462" s="87"/>
      <c r="V462" s="87"/>
    </row>
    <row r="463" spans="2:22" x14ac:dyDescent="0.25">
      <c r="B463" s="91" t="str" cm="1">
        <f t="array" aca="1" ref="B463" ca="1">IF(ISNUMBER(B462),IF(AND(B462&lt;INDIRECT($B$1&amp;"!$C$7"),H462&gt;0), B462+0.5,""),"")</f>
        <v/>
      </c>
      <c r="C463" s="91" t="str">
        <f t="shared" ca="1" si="15"/>
        <v/>
      </c>
      <c r="D463" s="91" t="str" cm="1">
        <f t="array" aca="1" ref="D463" ca="1">IF(AND(B463&lt;INDIRECT($B$1&amp;"!$C$7"),ISNUMBER(B463)),INDIRECT($B$1&amp;"!$C$16")*ERFC(0.5*C463*SQRT(INDIRECT($B$1&amp;"!$F$10")/(INDIRECT($B$1&amp;"!$F$9")*INDIRECT($B$1&amp;"!$C$20")*B463))),"")</f>
        <v/>
      </c>
      <c r="E463" s="91" t="e" cm="1">
        <f t="array" aca="1" ref="E463" ca="1">(INDIRECT($B$1&amp;"!$F$15") -D463)/C463</f>
        <v>#VALUE!</v>
      </c>
      <c r="F463" s="91" t="str" cm="1">
        <f t="array" aca="1" ref="F463" ca="1">IF(ISNUMBER(E463),E463*INDIRECT($B$1&amp;"!$F$9")/$G$3,"")</f>
        <v/>
      </c>
      <c r="G463" s="91" t="str">
        <f t="shared" ca="1" si="16"/>
        <v/>
      </c>
      <c r="H463" s="91" t="str" cm="1">
        <f t="array" aca="1" ref="H463" ca="1">IF(B463&lt;INDIRECT($B$1&amp;"!$C$7"),H462-G463,"")</f>
        <v/>
      </c>
      <c r="I463" s="87"/>
      <c r="J463" s="87"/>
      <c r="R463" s="87"/>
      <c r="S463" s="87"/>
      <c r="U463" s="87"/>
      <c r="V463" s="87"/>
    </row>
    <row r="464" spans="2:22" x14ac:dyDescent="0.25">
      <c r="B464" s="91" t="str" cm="1">
        <f t="array" aca="1" ref="B464" ca="1">IF(ISNUMBER(B463),IF(AND(B463&lt;INDIRECT($B$1&amp;"!$C$7"),H463&gt;0), B463+0.5,""),"")</f>
        <v/>
      </c>
      <c r="C464" s="91" t="str">
        <f t="shared" ca="1" si="15"/>
        <v/>
      </c>
      <c r="D464" s="91" t="str" cm="1">
        <f t="array" aca="1" ref="D464" ca="1">IF(AND(B464&lt;INDIRECT($B$1&amp;"!$C$7"),ISNUMBER(B464)),INDIRECT($B$1&amp;"!$C$16")*ERFC(0.5*C464*SQRT(INDIRECT($B$1&amp;"!$F$10")/(INDIRECT($B$1&amp;"!$F$9")*INDIRECT($B$1&amp;"!$C$20")*B464))),"")</f>
        <v/>
      </c>
      <c r="E464" s="91" t="e" cm="1">
        <f t="array" aca="1" ref="E464" ca="1">(INDIRECT($B$1&amp;"!$F$15") -D464)/C464</f>
        <v>#VALUE!</v>
      </c>
      <c r="F464" s="91" t="str" cm="1">
        <f t="array" aca="1" ref="F464" ca="1">IF(ISNUMBER(E464),E464*INDIRECT($B$1&amp;"!$F$9")/$G$3,"")</f>
        <v/>
      </c>
      <c r="G464" s="91" t="str">
        <f t="shared" ca="1" si="16"/>
        <v/>
      </c>
      <c r="H464" s="91" t="str" cm="1">
        <f t="array" aca="1" ref="H464" ca="1">IF(B464&lt;INDIRECT($B$1&amp;"!$C$7"),H463-G464,"")</f>
        <v/>
      </c>
      <c r="I464" s="87"/>
      <c r="J464" s="87"/>
      <c r="R464" s="87"/>
      <c r="S464" s="87"/>
      <c r="U464" s="87"/>
      <c r="V464" s="87"/>
    </row>
    <row r="465" spans="2:22" x14ac:dyDescent="0.25">
      <c r="B465" s="91" t="str" cm="1">
        <f t="array" aca="1" ref="B465" ca="1">IF(ISNUMBER(B464),IF(AND(B464&lt;INDIRECT($B$1&amp;"!$C$7"),H464&gt;0), B464+0.5,""),"")</f>
        <v/>
      </c>
      <c r="C465" s="91" t="str">
        <f t="shared" ca="1" si="15"/>
        <v/>
      </c>
      <c r="D465" s="91" t="str" cm="1">
        <f t="array" aca="1" ref="D465" ca="1">IF(AND(B465&lt;INDIRECT($B$1&amp;"!$C$7"),ISNUMBER(B465)),INDIRECT($B$1&amp;"!$C$16")*ERFC(0.5*C465*SQRT(INDIRECT($B$1&amp;"!$F$10")/(INDIRECT($B$1&amp;"!$F$9")*INDIRECT($B$1&amp;"!$C$20")*B465))),"")</f>
        <v/>
      </c>
      <c r="E465" s="91" t="e" cm="1">
        <f t="array" aca="1" ref="E465" ca="1">(INDIRECT($B$1&amp;"!$F$15") -D465)/C465</f>
        <v>#VALUE!</v>
      </c>
      <c r="F465" s="91" t="str" cm="1">
        <f t="array" aca="1" ref="F465" ca="1">IF(ISNUMBER(E465),E465*INDIRECT($B$1&amp;"!$F$9")/$G$3,"")</f>
        <v/>
      </c>
      <c r="G465" s="91" t="str">
        <f t="shared" ca="1" si="16"/>
        <v/>
      </c>
      <c r="H465" s="91" t="str" cm="1">
        <f t="array" aca="1" ref="H465" ca="1">IF(B465&lt;INDIRECT($B$1&amp;"!$C$7"),H464-G465,"")</f>
        <v/>
      </c>
      <c r="I465" s="87"/>
      <c r="J465" s="87"/>
      <c r="R465" s="87"/>
      <c r="S465" s="87"/>
      <c r="U465" s="87"/>
      <c r="V465" s="87"/>
    </row>
    <row r="466" spans="2:22" x14ac:dyDescent="0.25">
      <c r="B466" s="91" t="str" cm="1">
        <f t="array" aca="1" ref="B466" ca="1">IF(ISNUMBER(B465),IF(AND(B465&lt;INDIRECT($B$1&amp;"!$C$7"),H465&gt;0), B465+0.5,""),"")</f>
        <v/>
      </c>
      <c r="C466" s="91" t="str">
        <f t="shared" ca="1" si="15"/>
        <v/>
      </c>
      <c r="D466" s="91" t="str" cm="1">
        <f t="array" aca="1" ref="D466" ca="1">IF(AND(B466&lt;INDIRECT($B$1&amp;"!$C$7"),ISNUMBER(B466)),INDIRECT($B$1&amp;"!$C$16")*ERFC(0.5*C466*SQRT(INDIRECT($B$1&amp;"!$F$10")/(INDIRECT($B$1&amp;"!$F$9")*INDIRECT($B$1&amp;"!$C$20")*B466))),"")</f>
        <v/>
      </c>
      <c r="E466" s="91" t="e" cm="1">
        <f t="array" aca="1" ref="E466" ca="1">(INDIRECT($B$1&amp;"!$F$15") -D466)/C466</f>
        <v>#VALUE!</v>
      </c>
      <c r="F466" s="91" t="str" cm="1">
        <f t="array" aca="1" ref="F466" ca="1">IF(ISNUMBER(E466),E466*INDIRECT($B$1&amp;"!$F$9")/$G$3,"")</f>
        <v/>
      </c>
      <c r="G466" s="91" t="str">
        <f t="shared" ca="1" si="16"/>
        <v/>
      </c>
      <c r="H466" s="91" t="str" cm="1">
        <f t="array" aca="1" ref="H466" ca="1">IF(B466&lt;INDIRECT($B$1&amp;"!$C$7"),H465-G466,"")</f>
        <v/>
      </c>
      <c r="I466" s="87"/>
      <c r="J466" s="87"/>
      <c r="R466" s="87"/>
      <c r="S466" s="87"/>
      <c r="U466" s="87"/>
      <c r="V466" s="87"/>
    </row>
    <row r="467" spans="2:22" x14ac:dyDescent="0.25">
      <c r="B467" s="91" t="str" cm="1">
        <f t="array" aca="1" ref="B467" ca="1">IF(ISNUMBER(B466),IF(AND(B466&lt;INDIRECT($B$1&amp;"!$C$7"),H466&gt;0), B466+0.5,""),"")</f>
        <v/>
      </c>
      <c r="C467" s="91" t="str">
        <f t="shared" ca="1" si="15"/>
        <v/>
      </c>
      <c r="D467" s="91" t="str" cm="1">
        <f t="array" aca="1" ref="D467" ca="1">IF(AND(B467&lt;INDIRECT($B$1&amp;"!$C$7"),ISNUMBER(B467)),INDIRECT($B$1&amp;"!$C$16")*ERFC(0.5*C467*SQRT(INDIRECT($B$1&amp;"!$F$10")/(INDIRECT($B$1&amp;"!$F$9")*INDIRECT($B$1&amp;"!$C$20")*B467))),"")</f>
        <v/>
      </c>
      <c r="E467" s="91" t="e" cm="1">
        <f t="array" aca="1" ref="E467" ca="1">(INDIRECT($B$1&amp;"!$F$15") -D467)/C467</f>
        <v>#VALUE!</v>
      </c>
      <c r="F467" s="91" t="str" cm="1">
        <f t="array" aca="1" ref="F467" ca="1">IF(ISNUMBER(E467),E467*INDIRECT($B$1&amp;"!$F$9")/$G$3,"")</f>
        <v/>
      </c>
      <c r="G467" s="91" t="str">
        <f t="shared" ca="1" si="16"/>
        <v/>
      </c>
      <c r="H467" s="91" t="str" cm="1">
        <f t="array" aca="1" ref="H467" ca="1">IF(B467&lt;INDIRECT($B$1&amp;"!$C$7"),H466-G467,"")</f>
        <v/>
      </c>
      <c r="I467" s="87"/>
      <c r="J467" s="87"/>
      <c r="R467" s="87"/>
      <c r="S467" s="87"/>
      <c r="U467" s="87"/>
      <c r="V467" s="87"/>
    </row>
    <row r="468" spans="2:22" x14ac:dyDescent="0.25">
      <c r="B468" s="91" t="str" cm="1">
        <f t="array" aca="1" ref="B468" ca="1">IF(ISNUMBER(B467),IF(AND(B467&lt;INDIRECT($B$1&amp;"!$C$7"),H467&gt;0), B467+0.5,""),"")</f>
        <v/>
      </c>
      <c r="C468" s="91" t="str">
        <f t="shared" ca="1" si="15"/>
        <v/>
      </c>
      <c r="D468" s="91" t="str" cm="1">
        <f t="array" aca="1" ref="D468" ca="1">IF(AND(B468&lt;INDIRECT($B$1&amp;"!$C$7"),ISNUMBER(B468)),INDIRECT($B$1&amp;"!$C$16")*ERFC(0.5*C468*SQRT(INDIRECT($B$1&amp;"!$F$10")/(INDIRECT($B$1&amp;"!$F$9")*INDIRECT($B$1&amp;"!$C$20")*B468))),"")</f>
        <v/>
      </c>
      <c r="E468" s="91" t="e" cm="1">
        <f t="array" aca="1" ref="E468" ca="1">(INDIRECT($B$1&amp;"!$F$15") -D468)/C468</f>
        <v>#VALUE!</v>
      </c>
      <c r="F468" s="91" t="str" cm="1">
        <f t="array" aca="1" ref="F468" ca="1">IF(ISNUMBER(E468),E468*INDIRECT($B$1&amp;"!$F$9")/$G$3,"")</f>
        <v/>
      </c>
      <c r="G468" s="91" t="str">
        <f t="shared" ca="1" si="16"/>
        <v/>
      </c>
      <c r="H468" s="91" t="str" cm="1">
        <f t="array" aca="1" ref="H468" ca="1">IF(B468&lt;INDIRECT($B$1&amp;"!$C$7"),H467-G468,"")</f>
        <v/>
      </c>
      <c r="I468" s="87"/>
      <c r="J468" s="87"/>
      <c r="R468" s="87"/>
      <c r="S468" s="87"/>
      <c r="U468" s="87"/>
      <c r="V468" s="87"/>
    </row>
    <row r="469" spans="2:22" x14ac:dyDescent="0.25">
      <c r="B469" s="91" t="str" cm="1">
        <f t="array" aca="1" ref="B469" ca="1">IF(ISNUMBER(B468),IF(AND(B468&lt;INDIRECT($B$1&amp;"!$C$7"),H468&gt;0), B468+0.5,""),"")</f>
        <v/>
      </c>
      <c r="C469" s="91" t="str">
        <f t="shared" ca="1" si="15"/>
        <v/>
      </c>
      <c r="D469" s="91" t="str" cm="1">
        <f t="array" aca="1" ref="D469" ca="1">IF(AND(B469&lt;INDIRECT($B$1&amp;"!$C$7"),ISNUMBER(B469)),INDIRECT($B$1&amp;"!$C$16")*ERFC(0.5*C469*SQRT(INDIRECT($B$1&amp;"!$F$10")/(INDIRECT($B$1&amp;"!$F$9")*INDIRECT($B$1&amp;"!$C$20")*B469))),"")</f>
        <v/>
      </c>
      <c r="E469" s="91" t="e" cm="1">
        <f t="array" aca="1" ref="E469" ca="1">(INDIRECT($B$1&amp;"!$F$15") -D469)/C469</f>
        <v>#VALUE!</v>
      </c>
      <c r="F469" s="91" t="str" cm="1">
        <f t="array" aca="1" ref="F469" ca="1">IF(ISNUMBER(E469),E469*INDIRECT($B$1&amp;"!$F$9")/$G$3,"")</f>
        <v/>
      </c>
      <c r="G469" s="91" t="str">
        <f t="shared" ca="1" si="16"/>
        <v/>
      </c>
      <c r="H469" s="91" t="str" cm="1">
        <f t="array" aca="1" ref="H469" ca="1">IF(B469&lt;INDIRECT($B$1&amp;"!$C$7"),H468-G469,"")</f>
        <v/>
      </c>
      <c r="I469" s="87"/>
      <c r="J469" s="87"/>
      <c r="R469" s="87"/>
      <c r="S469" s="87"/>
      <c r="U469" s="87"/>
      <c r="V469" s="87"/>
    </row>
    <row r="470" spans="2:22" x14ac:dyDescent="0.25">
      <c r="B470" s="91" t="str" cm="1">
        <f t="array" aca="1" ref="B470" ca="1">IF(ISNUMBER(B469),IF(AND(B469&lt;INDIRECT($B$1&amp;"!$C$7"),H469&gt;0), B469+0.5,""),"")</f>
        <v/>
      </c>
      <c r="C470" s="91" t="str">
        <f t="shared" ca="1" si="15"/>
        <v/>
      </c>
      <c r="D470" s="91" t="str" cm="1">
        <f t="array" aca="1" ref="D470" ca="1">IF(AND(B470&lt;INDIRECT($B$1&amp;"!$C$7"),ISNUMBER(B470)),INDIRECT($B$1&amp;"!$C$16")*ERFC(0.5*C470*SQRT(INDIRECT($B$1&amp;"!$F$10")/(INDIRECT($B$1&amp;"!$F$9")*INDIRECT($B$1&amp;"!$C$20")*B470))),"")</f>
        <v/>
      </c>
      <c r="E470" s="91" t="e" cm="1">
        <f t="array" aca="1" ref="E470" ca="1">(INDIRECT($B$1&amp;"!$F$15") -D470)/C470</f>
        <v>#VALUE!</v>
      </c>
      <c r="F470" s="91" t="str" cm="1">
        <f t="array" aca="1" ref="F470" ca="1">IF(ISNUMBER(E470),E470*INDIRECT($B$1&amp;"!$F$9")/$G$3,"")</f>
        <v/>
      </c>
      <c r="G470" s="91" t="str">
        <f t="shared" ca="1" si="16"/>
        <v/>
      </c>
      <c r="H470" s="91" t="str" cm="1">
        <f t="array" aca="1" ref="H470" ca="1">IF(B470&lt;INDIRECT($B$1&amp;"!$C$7"),H469-G470,"")</f>
        <v/>
      </c>
      <c r="I470" s="87"/>
      <c r="J470" s="87"/>
      <c r="R470" s="87"/>
      <c r="S470" s="87"/>
      <c r="U470" s="87"/>
      <c r="V470" s="87"/>
    </row>
    <row r="471" spans="2:22" x14ac:dyDescent="0.25">
      <c r="B471" s="91" t="str" cm="1">
        <f t="array" aca="1" ref="B471" ca="1">IF(ISNUMBER(B470),IF(AND(B470&lt;INDIRECT($B$1&amp;"!$C$7"),H470&gt;0), B470+0.5,""),"")</f>
        <v/>
      </c>
      <c r="C471" s="91" t="str">
        <f t="shared" ca="1" si="15"/>
        <v/>
      </c>
      <c r="D471" s="91" t="str" cm="1">
        <f t="array" aca="1" ref="D471" ca="1">IF(AND(B471&lt;INDIRECT($B$1&amp;"!$C$7"),ISNUMBER(B471)),INDIRECT($B$1&amp;"!$C$16")*ERFC(0.5*C471*SQRT(INDIRECT($B$1&amp;"!$F$10")/(INDIRECT($B$1&amp;"!$F$9")*INDIRECT($B$1&amp;"!$C$20")*B471))),"")</f>
        <v/>
      </c>
      <c r="E471" s="91" t="e" cm="1">
        <f t="array" aca="1" ref="E471" ca="1">(INDIRECT($B$1&amp;"!$F$15") -D471)/C471</f>
        <v>#VALUE!</v>
      </c>
      <c r="F471" s="91" t="str" cm="1">
        <f t="array" aca="1" ref="F471" ca="1">IF(ISNUMBER(E471),E471*INDIRECT($B$1&amp;"!$F$9")/$G$3,"")</f>
        <v/>
      </c>
      <c r="G471" s="91" t="str">
        <f t="shared" ca="1" si="16"/>
        <v/>
      </c>
      <c r="H471" s="91" t="str" cm="1">
        <f t="array" aca="1" ref="H471" ca="1">IF(B471&lt;INDIRECT($B$1&amp;"!$C$7"),H470-G471,"")</f>
        <v/>
      </c>
      <c r="I471" s="87"/>
      <c r="J471" s="87"/>
      <c r="R471" s="87"/>
      <c r="S471" s="87"/>
      <c r="U471" s="87"/>
      <c r="V471" s="87"/>
    </row>
    <row r="472" spans="2:22" x14ac:dyDescent="0.25">
      <c r="B472" s="91" t="str" cm="1">
        <f t="array" aca="1" ref="B472" ca="1">IF(ISNUMBER(B471),IF(AND(B471&lt;INDIRECT($B$1&amp;"!$C$7"),H471&gt;0), B471+0.5,""),"")</f>
        <v/>
      </c>
      <c r="C472" s="91" t="str">
        <f t="shared" ca="1" si="15"/>
        <v/>
      </c>
      <c r="D472" s="91" t="str" cm="1">
        <f t="array" aca="1" ref="D472" ca="1">IF(AND(B472&lt;INDIRECT($B$1&amp;"!$C$7"),ISNUMBER(B472)),INDIRECT($B$1&amp;"!$C$16")*ERFC(0.5*C472*SQRT(INDIRECT($B$1&amp;"!$F$10")/(INDIRECT($B$1&amp;"!$F$9")*INDIRECT($B$1&amp;"!$C$20")*B472))),"")</f>
        <v/>
      </c>
      <c r="E472" s="91" t="e" cm="1">
        <f t="array" aca="1" ref="E472" ca="1">(INDIRECT($B$1&amp;"!$F$15") -D472)/C472</f>
        <v>#VALUE!</v>
      </c>
      <c r="F472" s="91" t="str" cm="1">
        <f t="array" aca="1" ref="F472" ca="1">IF(ISNUMBER(E472),E472*INDIRECT($B$1&amp;"!$F$9")/$G$3,"")</f>
        <v/>
      </c>
      <c r="G472" s="91" t="str">
        <f t="shared" ca="1" si="16"/>
        <v/>
      </c>
      <c r="H472" s="91" t="str" cm="1">
        <f t="array" aca="1" ref="H472" ca="1">IF(B472&lt;INDIRECT($B$1&amp;"!$C$7"),H471-G472,"")</f>
        <v/>
      </c>
      <c r="I472" s="87"/>
      <c r="J472" s="87"/>
      <c r="R472" s="87"/>
      <c r="S472" s="87"/>
      <c r="U472" s="87"/>
      <c r="V472" s="87"/>
    </row>
    <row r="473" spans="2:22" x14ac:dyDescent="0.25">
      <c r="B473" s="91" t="str" cm="1">
        <f t="array" aca="1" ref="B473" ca="1">IF(ISNUMBER(B472),IF(AND(B472&lt;INDIRECT($B$1&amp;"!$C$7"),H472&gt;0), B472+0.5,""),"")</f>
        <v/>
      </c>
      <c r="C473" s="91" t="str">
        <f t="shared" ca="1" si="15"/>
        <v/>
      </c>
      <c r="D473" s="91" t="str" cm="1">
        <f t="array" aca="1" ref="D473" ca="1">IF(AND(B473&lt;INDIRECT($B$1&amp;"!$C$7"),ISNUMBER(B473)),INDIRECT($B$1&amp;"!$C$16")*ERFC(0.5*C473*SQRT(INDIRECT($B$1&amp;"!$F$10")/(INDIRECT($B$1&amp;"!$F$9")*INDIRECT($B$1&amp;"!$C$20")*B473))),"")</f>
        <v/>
      </c>
      <c r="E473" s="91" t="e" cm="1">
        <f t="array" aca="1" ref="E473" ca="1">(INDIRECT($B$1&amp;"!$F$15") -D473)/C473</f>
        <v>#VALUE!</v>
      </c>
      <c r="F473" s="91" t="str" cm="1">
        <f t="array" aca="1" ref="F473" ca="1">IF(ISNUMBER(E473),E473*INDIRECT($B$1&amp;"!$F$9")/$G$3,"")</f>
        <v/>
      </c>
      <c r="G473" s="91" t="str">
        <f t="shared" ca="1" si="16"/>
        <v/>
      </c>
      <c r="H473" s="91" t="str" cm="1">
        <f t="array" aca="1" ref="H473" ca="1">IF(B473&lt;INDIRECT($B$1&amp;"!$C$7"),H472-G473,"")</f>
        <v/>
      </c>
      <c r="I473" s="87"/>
      <c r="J473" s="87"/>
      <c r="R473" s="87"/>
      <c r="S473" s="87"/>
      <c r="U473" s="87"/>
      <c r="V473" s="87"/>
    </row>
    <row r="474" spans="2:22" x14ac:dyDescent="0.25">
      <c r="B474" s="91" t="str" cm="1">
        <f t="array" aca="1" ref="B474" ca="1">IF(ISNUMBER(B473),IF(AND(B473&lt;INDIRECT($B$1&amp;"!$C$7"),H473&gt;0), B473+0.5,""),"")</f>
        <v/>
      </c>
      <c r="C474" s="91" t="str">
        <f t="shared" ca="1" si="15"/>
        <v/>
      </c>
      <c r="D474" s="91" t="str" cm="1">
        <f t="array" aca="1" ref="D474" ca="1">IF(AND(B474&lt;INDIRECT($B$1&amp;"!$C$7"),ISNUMBER(B474)),INDIRECT($B$1&amp;"!$C$16")*ERFC(0.5*C474*SQRT(INDIRECT($B$1&amp;"!$F$10")/(INDIRECT($B$1&amp;"!$F$9")*INDIRECT($B$1&amp;"!$C$20")*B474))),"")</f>
        <v/>
      </c>
      <c r="E474" s="91" t="e" cm="1">
        <f t="array" aca="1" ref="E474" ca="1">(INDIRECT($B$1&amp;"!$F$15") -D474)/C474</f>
        <v>#VALUE!</v>
      </c>
      <c r="F474" s="91" t="str" cm="1">
        <f t="array" aca="1" ref="F474" ca="1">IF(ISNUMBER(E474),E474*INDIRECT($B$1&amp;"!$F$9")/$G$3,"")</f>
        <v/>
      </c>
      <c r="G474" s="91" t="str">
        <f t="shared" ca="1" si="16"/>
        <v/>
      </c>
      <c r="H474" s="91" t="str" cm="1">
        <f t="array" aca="1" ref="H474" ca="1">IF(B474&lt;INDIRECT($B$1&amp;"!$C$7"),H473-G474,"")</f>
        <v/>
      </c>
      <c r="I474" s="87"/>
      <c r="J474" s="87"/>
      <c r="R474" s="87"/>
      <c r="S474" s="87"/>
      <c r="U474" s="87"/>
      <c r="V474" s="87"/>
    </row>
    <row r="475" spans="2:22" x14ac:dyDescent="0.25">
      <c r="B475" s="91" t="str" cm="1">
        <f t="array" aca="1" ref="B475" ca="1">IF(ISNUMBER(B474),IF(AND(B474&lt;INDIRECT($B$1&amp;"!$C$7"),H474&gt;0), B474+0.5,""),"")</f>
        <v/>
      </c>
      <c r="C475" s="91" t="str">
        <f t="shared" ca="1" si="15"/>
        <v/>
      </c>
      <c r="D475" s="91" t="str" cm="1">
        <f t="array" aca="1" ref="D475" ca="1">IF(AND(B475&lt;INDIRECT($B$1&amp;"!$C$7"),ISNUMBER(B475)),INDIRECT($B$1&amp;"!$C$16")*ERFC(0.5*C475*SQRT(INDIRECT($B$1&amp;"!$F$10")/(INDIRECT($B$1&amp;"!$F$9")*INDIRECT($B$1&amp;"!$C$20")*B475))),"")</f>
        <v/>
      </c>
      <c r="E475" s="91" t="e" cm="1">
        <f t="array" aca="1" ref="E475" ca="1">(INDIRECT($B$1&amp;"!$F$15") -D475)/C475</f>
        <v>#VALUE!</v>
      </c>
      <c r="F475" s="91" t="str" cm="1">
        <f t="array" aca="1" ref="F475" ca="1">IF(ISNUMBER(E475),E475*INDIRECT($B$1&amp;"!$F$9")/$G$3,"")</f>
        <v/>
      </c>
      <c r="G475" s="91" t="str">
        <f t="shared" ca="1" si="16"/>
        <v/>
      </c>
      <c r="H475" s="91" t="str" cm="1">
        <f t="array" aca="1" ref="H475" ca="1">IF(B475&lt;INDIRECT($B$1&amp;"!$C$7"),H474-G475,"")</f>
        <v/>
      </c>
      <c r="I475" s="87"/>
      <c r="J475" s="87"/>
      <c r="R475" s="87"/>
      <c r="S475" s="87"/>
      <c r="U475" s="87"/>
      <c r="V475" s="87"/>
    </row>
    <row r="476" spans="2:22" x14ac:dyDescent="0.25">
      <c r="B476" s="91" t="str" cm="1">
        <f t="array" aca="1" ref="B476" ca="1">IF(ISNUMBER(B475),IF(AND(B475&lt;INDIRECT($B$1&amp;"!$C$7"),H475&gt;0), B475+0.5,""),"")</f>
        <v/>
      </c>
      <c r="C476" s="91" t="str">
        <f t="shared" ca="1" si="15"/>
        <v/>
      </c>
      <c r="D476" s="91" t="str" cm="1">
        <f t="array" aca="1" ref="D476" ca="1">IF(AND(B476&lt;INDIRECT($B$1&amp;"!$C$7"),ISNUMBER(B476)),INDIRECT($B$1&amp;"!$C$16")*ERFC(0.5*C476*SQRT(INDIRECT($B$1&amp;"!$F$10")/(INDIRECT($B$1&amp;"!$F$9")*INDIRECT($B$1&amp;"!$C$20")*B476))),"")</f>
        <v/>
      </c>
      <c r="E476" s="91" t="e" cm="1">
        <f t="array" aca="1" ref="E476" ca="1">(INDIRECT($B$1&amp;"!$F$15") -D476)/C476</f>
        <v>#VALUE!</v>
      </c>
      <c r="F476" s="91" t="str" cm="1">
        <f t="array" aca="1" ref="F476" ca="1">IF(ISNUMBER(E476),E476*INDIRECT($B$1&amp;"!$F$9")/$G$3,"")</f>
        <v/>
      </c>
      <c r="G476" s="91" t="str">
        <f t="shared" ca="1" si="16"/>
        <v/>
      </c>
      <c r="H476" s="91" t="str" cm="1">
        <f t="array" aca="1" ref="H476" ca="1">IF(B476&lt;INDIRECT($B$1&amp;"!$C$7"),H475-G476,"")</f>
        <v/>
      </c>
      <c r="I476" s="87"/>
      <c r="J476" s="87"/>
      <c r="R476" s="87"/>
      <c r="S476" s="87"/>
      <c r="U476" s="87"/>
      <c r="V476" s="87"/>
    </row>
    <row r="477" spans="2:22" x14ac:dyDescent="0.25">
      <c r="B477" s="91" t="str" cm="1">
        <f t="array" aca="1" ref="B477" ca="1">IF(ISNUMBER(B476),IF(AND(B476&lt;INDIRECT($B$1&amp;"!$C$7"),H476&gt;0), B476+0.5,""),"")</f>
        <v/>
      </c>
      <c r="C477" s="91" t="str">
        <f t="shared" ca="1" si="15"/>
        <v/>
      </c>
      <c r="D477" s="91" t="str" cm="1">
        <f t="array" aca="1" ref="D477" ca="1">IF(AND(B477&lt;INDIRECT($B$1&amp;"!$C$7"),ISNUMBER(B477)),INDIRECT($B$1&amp;"!$C$16")*ERFC(0.5*C477*SQRT(INDIRECT($B$1&amp;"!$F$10")/(INDIRECT($B$1&amp;"!$F$9")*INDIRECT($B$1&amp;"!$C$20")*B477))),"")</f>
        <v/>
      </c>
      <c r="E477" s="91" t="e" cm="1">
        <f t="array" aca="1" ref="E477" ca="1">(INDIRECT($B$1&amp;"!$F$15") -D477)/C477</f>
        <v>#VALUE!</v>
      </c>
      <c r="F477" s="91" t="str" cm="1">
        <f t="array" aca="1" ref="F477" ca="1">IF(ISNUMBER(E477),E477*INDIRECT($B$1&amp;"!$F$9")/$G$3,"")</f>
        <v/>
      </c>
      <c r="G477" s="91" t="str">
        <f t="shared" ca="1" si="16"/>
        <v/>
      </c>
      <c r="H477" s="91" t="str" cm="1">
        <f t="array" aca="1" ref="H477" ca="1">IF(B477&lt;INDIRECT($B$1&amp;"!$C$7"),H476-G477,"")</f>
        <v/>
      </c>
      <c r="I477" s="87"/>
      <c r="J477" s="87"/>
      <c r="R477" s="87"/>
      <c r="S477" s="87"/>
      <c r="U477" s="87"/>
      <c r="V477" s="87"/>
    </row>
    <row r="478" spans="2:22" x14ac:dyDescent="0.25">
      <c r="B478" s="91" t="str" cm="1">
        <f t="array" aca="1" ref="B478" ca="1">IF(ISNUMBER(B477),IF(AND(B477&lt;INDIRECT($B$1&amp;"!$C$7"),H477&gt;0), B477+0.5,""),"")</f>
        <v/>
      </c>
      <c r="C478" s="91" t="str">
        <f t="shared" ca="1" si="15"/>
        <v/>
      </c>
      <c r="D478" s="91" t="str" cm="1">
        <f t="array" aca="1" ref="D478" ca="1">IF(AND(B478&lt;INDIRECT($B$1&amp;"!$C$7"),ISNUMBER(B478)),INDIRECT($B$1&amp;"!$C$16")*ERFC(0.5*C478*SQRT(INDIRECT($B$1&amp;"!$F$10")/(INDIRECT($B$1&amp;"!$F$9")*INDIRECT($B$1&amp;"!$C$20")*B478))),"")</f>
        <v/>
      </c>
      <c r="E478" s="91" t="e" cm="1">
        <f t="array" aca="1" ref="E478" ca="1">(INDIRECT($B$1&amp;"!$F$15") -D478)/C478</f>
        <v>#VALUE!</v>
      </c>
      <c r="F478" s="91" t="str" cm="1">
        <f t="array" aca="1" ref="F478" ca="1">IF(ISNUMBER(E478),E478*INDIRECT($B$1&amp;"!$F$9")/$G$3,"")</f>
        <v/>
      </c>
      <c r="G478" s="91" t="str">
        <f t="shared" ca="1" si="16"/>
        <v/>
      </c>
      <c r="H478" s="91" t="str" cm="1">
        <f t="array" aca="1" ref="H478" ca="1">IF(B478&lt;INDIRECT($B$1&amp;"!$C$7"),H477-G478,"")</f>
        <v/>
      </c>
      <c r="I478" s="87"/>
      <c r="J478" s="87"/>
      <c r="R478" s="87"/>
      <c r="S478" s="87"/>
      <c r="U478" s="87"/>
      <c r="V478" s="87"/>
    </row>
    <row r="479" spans="2:22" x14ac:dyDescent="0.25">
      <c r="B479" s="91" t="str" cm="1">
        <f t="array" aca="1" ref="B479" ca="1">IF(ISNUMBER(B478),IF(AND(B478&lt;INDIRECT($B$1&amp;"!$C$7"),H478&gt;0), B478+0.5,""),"")</f>
        <v/>
      </c>
      <c r="C479" s="91" t="str">
        <f t="shared" ca="1" si="15"/>
        <v/>
      </c>
      <c r="D479" s="91" t="str" cm="1">
        <f t="array" aca="1" ref="D479" ca="1">IF(AND(B479&lt;INDIRECT($B$1&amp;"!$C$7"),ISNUMBER(B479)),INDIRECT($B$1&amp;"!$C$16")*ERFC(0.5*C479*SQRT(INDIRECT($B$1&amp;"!$F$10")/(INDIRECT($B$1&amp;"!$F$9")*INDIRECT($B$1&amp;"!$C$20")*B479))),"")</f>
        <v/>
      </c>
      <c r="E479" s="91" t="e" cm="1">
        <f t="array" aca="1" ref="E479" ca="1">(INDIRECT($B$1&amp;"!$F$15") -D479)/C479</f>
        <v>#VALUE!</v>
      </c>
      <c r="F479" s="91" t="str" cm="1">
        <f t="array" aca="1" ref="F479" ca="1">IF(ISNUMBER(E479),E479*INDIRECT($B$1&amp;"!$F$9")/$G$3,"")</f>
        <v/>
      </c>
      <c r="G479" s="91" t="str">
        <f t="shared" ca="1" si="16"/>
        <v/>
      </c>
      <c r="H479" s="91" t="str" cm="1">
        <f t="array" aca="1" ref="H479" ca="1">IF(B479&lt;INDIRECT($B$1&amp;"!$C$7"),H478-G479,"")</f>
        <v/>
      </c>
      <c r="I479" s="87"/>
      <c r="J479" s="87"/>
      <c r="R479" s="87"/>
      <c r="S479" s="87"/>
      <c r="U479" s="87"/>
      <c r="V479" s="87"/>
    </row>
    <row r="480" spans="2:22" x14ac:dyDescent="0.25">
      <c r="B480" s="91" t="str" cm="1">
        <f t="array" aca="1" ref="B480" ca="1">IF(ISNUMBER(B479),IF(AND(B479&lt;INDIRECT($B$1&amp;"!$C$7"),H479&gt;0), B479+0.5,""),"")</f>
        <v/>
      </c>
      <c r="C480" s="91" t="str">
        <f t="shared" ca="1" si="15"/>
        <v/>
      </c>
      <c r="D480" s="91" t="str" cm="1">
        <f t="array" aca="1" ref="D480" ca="1">IF(AND(B480&lt;INDIRECT($B$1&amp;"!$C$7"),ISNUMBER(B480)),INDIRECT($B$1&amp;"!$C$16")*ERFC(0.5*C480*SQRT(INDIRECT($B$1&amp;"!$F$10")/(INDIRECT($B$1&amp;"!$F$9")*INDIRECT($B$1&amp;"!$C$20")*B480))),"")</f>
        <v/>
      </c>
      <c r="E480" s="91" t="e" cm="1">
        <f t="array" aca="1" ref="E480" ca="1">(INDIRECT($B$1&amp;"!$F$15") -D480)/C480</f>
        <v>#VALUE!</v>
      </c>
      <c r="F480" s="91" t="str" cm="1">
        <f t="array" aca="1" ref="F480" ca="1">IF(ISNUMBER(E480),E480*INDIRECT($B$1&amp;"!$F$9")/$G$3,"")</f>
        <v/>
      </c>
      <c r="G480" s="91" t="str">
        <f t="shared" ca="1" si="16"/>
        <v/>
      </c>
      <c r="H480" s="91" t="str" cm="1">
        <f t="array" aca="1" ref="H480" ca="1">IF(B480&lt;INDIRECT($B$1&amp;"!$C$7"),H479-G480,"")</f>
        <v/>
      </c>
      <c r="I480" s="87"/>
      <c r="J480" s="87"/>
      <c r="R480" s="87"/>
      <c r="S480" s="87"/>
      <c r="U480" s="87"/>
      <c r="V480" s="87"/>
    </row>
    <row r="481" spans="2:22" x14ac:dyDescent="0.25">
      <c r="B481" s="91" t="str" cm="1">
        <f t="array" aca="1" ref="B481" ca="1">IF(ISNUMBER(B480),IF(AND(B480&lt;INDIRECT($B$1&amp;"!$C$7"),H480&gt;0), B480+0.5,""),"")</f>
        <v/>
      </c>
      <c r="C481" s="91" t="str">
        <f t="shared" ca="1" si="15"/>
        <v/>
      </c>
      <c r="D481" s="91" t="str" cm="1">
        <f t="array" aca="1" ref="D481" ca="1">IF(AND(B481&lt;INDIRECT($B$1&amp;"!$C$7"),ISNUMBER(B481)),INDIRECT($B$1&amp;"!$C$16")*ERFC(0.5*C481*SQRT(INDIRECT($B$1&amp;"!$F$10")/(INDIRECT($B$1&amp;"!$F$9")*INDIRECT($B$1&amp;"!$C$20")*B481))),"")</f>
        <v/>
      </c>
      <c r="E481" s="91" t="e" cm="1">
        <f t="array" aca="1" ref="E481" ca="1">(INDIRECT($B$1&amp;"!$F$15") -D481)/C481</f>
        <v>#VALUE!</v>
      </c>
      <c r="F481" s="91" t="str" cm="1">
        <f t="array" aca="1" ref="F481" ca="1">IF(ISNUMBER(E481),E481*INDIRECT($B$1&amp;"!$F$9")/$G$3,"")</f>
        <v/>
      </c>
      <c r="G481" s="91" t="str">
        <f t="shared" ca="1" si="16"/>
        <v/>
      </c>
      <c r="H481" s="91" t="str" cm="1">
        <f t="array" aca="1" ref="H481" ca="1">IF(B481&lt;INDIRECT($B$1&amp;"!$C$7"),H480-G481,"")</f>
        <v/>
      </c>
      <c r="I481" s="87"/>
      <c r="J481" s="87"/>
      <c r="R481" s="87"/>
      <c r="S481" s="87"/>
      <c r="U481" s="87"/>
      <c r="V481" s="87"/>
    </row>
    <row r="482" spans="2:22" x14ac:dyDescent="0.25">
      <c r="B482" s="91" t="str" cm="1">
        <f t="array" aca="1" ref="B482" ca="1">IF(ISNUMBER(B481),IF(AND(B481&lt;INDIRECT($B$1&amp;"!$C$7"),H481&gt;0), B481+0.5,""),"")</f>
        <v/>
      </c>
      <c r="C482" s="91" t="str">
        <f t="shared" ca="1" si="15"/>
        <v/>
      </c>
      <c r="D482" s="91" t="str" cm="1">
        <f t="array" aca="1" ref="D482" ca="1">IF(AND(B482&lt;INDIRECT($B$1&amp;"!$C$7"),ISNUMBER(B482)),INDIRECT($B$1&amp;"!$C$16")*ERFC(0.5*C482*SQRT(INDIRECT($B$1&amp;"!$F$10")/(INDIRECT($B$1&amp;"!$F$9")*INDIRECT($B$1&amp;"!$C$20")*B482))),"")</f>
        <v/>
      </c>
      <c r="E482" s="91" t="e" cm="1">
        <f t="array" aca="1" ref="E482" ca="1">(INDIRECT($B$1&amp;"!$F$15") -D482)/C482</f>
        <v>#VALUE!</v>
      </c>
      <c r="F482" s="91" t="str" cm="1">
        <f t="array" aca="1" ref="F482" ca="1">IF(ISNUMBER(E482),E482*INDIRECT($B$1&amp;"!$F$9")/$G$3,"")</f>
        <v/>
      </c>
      <c r="G482" s="91" t="str">
        <f t="shared" ca="1" si="16"/>
        <v/>
      </c>
      <c r="H482" s="91" t="str" cm="1">
        <f t="array" aca="1" ref="H482" ca="1">IF(B482&lt;INDIRECT($B$1&amp;"!$C$7"),H481-G482,"")</f>
        <v/>
      </c>
      <c r="I482" s="87"/>
      <c r="J482" s="87"/>
      <c r="R482" s="87"/>
      <c r="S482" s="87"/>
      <c r="U482" s="87"/>
      <c r="V482" s="87"/>
    </row>
    <row r="483" spans="2:22" x14ac:dyDescent="0.25">
      <c r="B483" s="91" t="str" cm="1">
        <f t="array" aca="1" ref="B483" ca="1">IF(ISNUMBER(B482),IF(AND(B482&lt;INDIRECT($B$1&amp;"!$C$7"),H482&gt;0), B482+0.5,""),"")</f>
        <v/>
      </c>
      <c r="C483" s="91" t="str">
        <f t="shared" ca="1" si="15"/>
        <v/>
      </c>
      <c r="D483" s="91" t="str" cm="1">
        <f t="array" aca="1" ref="D483" ca="1">IF(AND(B483&lt;INDIRECT($B$1&amp;"!$C$7"),ISNUMBER(B483)),INDIRECT($B$1&amp;"!$C$16")*ERFC(0.5*C483*SQRT(INDIRECT($B$1&amp;"!$F$10")/(INDIRECT($B$1&amp;"!$F$9")*INDIRECT($B$1&amp;"!$C$20")*B483))),"")</f>
        <v/>
      </c>
      <c r="E483" s="91" t="e" cm="1">
        <f t="array" aca="1" ref="E483" ca="1">(INDIRECT($B$1&amp;"!$F$15") -D483)/C483</f>
        <v>#VALUE!</v>
      </c>
      <c r="F483" s="91" t="str" cm="1">
        <f t="array" aca="1" ref="F483" ca="1">IF(ISNUMBER(E483),E483*INDIRECT($B$1&amp;"!$F$9")/$G$3,"")</f>
        <v/>
      </c>
      <c r="G483" s="91" t="str">
        <f t="shared" ca="1" si="16"/>
        <v/>
      </c>
      <c r="H483" s="91" t="str" cm="1">
        <f t="array" aca="1" ref="H483" ca="1">IF(B483&lt;INDIRECT($B$1&amp;"!$C$7"),H482-G483,"")</f>
        <v/>
      </c>
      <c r="I483" s="87"/>
      <c r="J483" s="87"/>
      <c r="R483" s="87"/>
      <c r="S483" s="87"/>
      <c r="U483" s="87"/>
      <c r="V483" s="87"/>
    </row>
    <row r="484" spans="2:22" x14ac:dyDescent="0.25">
      <c r="B484" s="91" t="str" cm="1">
        <f t="array" aca="1" ref="B484" ca="1">IF(ISNUMBER(B483),IF(AND(B483&lt;INDIRECT($B$1&amp;"!$C$7"),H483&gt;0), B483+0.5,""),"")</f>
        <v/>
      </c>
      <c r="C484" s="91" t="str">
        <f t="shared" ca="1" si="15"/>
        <v/>
      </c>
      <c r="D484" s="91" t="str" cm="1">
        <f t="array" aca="1" ref="D484" ca="1">IF(AND(B484&lt;INDIRECT($B$1&amp;"!$C$7"),ISNUMBER(B484)),INDIRECT($B$1&amp;"!$C$16")*ERFC(0.5*C484*SQRT(INDIRECT($B$1&amp;"!$F$10")/(INDIRECT($B$1&amp;"!$F$9")*INDIRECT($B$1&amp;"!$C$20")*B484))),"")</f>
        <v/>
      </c>
      <c r="E484" s="91" t="e" cm="1">
        <f t="array" aca="1" ref="E484" ca="1">(INDIRECT($B$1&amp;"!$F$15") -D484)/C484</f>
        <v>#VALUE!</v>
      </c>
      <c r="F484" s="91" t="str" cm="1">
        <f t="array" aca="1" ref="F484" ca="1">IF(ISNUMBER(E484),E484*INDIRECT($B$1&amp;"!$F$9")/$G$3,"")</f>
        <v/>
      </c>
      <c r="G484" s="91" t="str">
        <f t="shared" ca="1" si="16"/>
        <v/>
      </c>
      <c r="H484" s="91" t="str" cm="1">
        <f t="array" aca="1" ref="H484" ca="1">IF(B484&lt;INDIRECT($B$1&amp;"!$C$7"),H483-G484,"")</f>
        <v/>
      </c>
      <c r="I484" s="87"/>
      <c r="J484" s="87"/>
      <c r="R484" s="87"/>
      <c r="S484" s="87"/>
      <c r="U484" s="87"/>
      <c r="V484" s="87"/>
    </row>
    <row r="485" spans="2:22" x14ac:dyDescent="0.25">
      <c r="B485" s="91" t="str" cm="1">
        <f t="array" aca="1" ref="B485" ca="1">IF(ISNUMBER(B484),IF(AND(B484&lt;INDIRECT($B$1&amp;"!$C$7"),H484&gt;0), B484+0.5,""),"")</f>
        <v/>
      </c>
      <c r="C485" s="91" t="str">
        <f t="shared" ca="1" si="15"/>
        <v/>
      </c>
      <c r="D485" s="91" t="str" cm="1">
        <f t="array" aca="1" ref="D485" ca="1">IF(AND(B485&lt;INDIRECT($B$1&amp;"!$C$7"),ISNUMBER(B485)),INDIRECT($B$1&amp;"!$C$16")*ERFC(0.5*C485*SQRT(INDIRECT($B$1&amp;"!$F$10")/(INDIRECT($B$1&amp;"!$F$9")*INDIRECT($B$1&amp;"!$C$20")*B485))),"")</f>
        <v/>
      </c>
      <c r="E485" s="91" t="e" cm="1">
        <f t="array" aca="1" ref="E485" ca="1">(INDIRECT($B$1&amp;"!$F$15") -D485)/C485</f>
        <v>#VALUE!</v>
      </c>
      <c r="F485" s="91" t="str" cm="1">
        <f t="array" aca="1" ref="F485" ca="1">IF(ISNUMBER(E485),E485*INDIRECT($B$1&amp;"!$F$9")/$G$3,"")</f>
        <v/>
      </c>
      <c r="G485" s="91" t="str">
        <f t="shared" ca="1" si="16"/>
        <v/>
      </c>
      <c r="H485" s="91" t="str" cm="1">
        <f t="array" aca="1" ref="H485" ca="1">IF(B485&lt;INDIRECT($B$1&amp;"!$C$7"),H484-G485,"")</f>
        <v/>
      </c>
      <c r="I485" s="87"/>
      <c r="J485" s="87"/>
      <c r="R485" s="87"/>
      <c r="S485" s="87"/>
      <c r="U485" s="87"/>
      <c r="V485" s="87"/>
    </row>
    <row r="486" spans="2:22" x14ac:dyDescent="0.25">
      <c r="B486" s="91" t="str" cm="1">
        <f t="array" aca="1" ref="B486" ca="1">IF(ISNUMBER(B485),IF(AND(B485&lt;INDIRECT($B$1&amp;"!$C$7"),H485&gt;0), B485+0.5,""),"")</f>
        <v/>
      </c>
      <c r="C486" s="91" t="str">
        <f t="shared" ca="1" si="15"/>
        <v/>
      </c>
      <c r="D486" s="91" t="str" cm="1">
        <f t="array" aca="1" ref="D486" ca="1">IF(AND(B486&lt;INDIRECT($B$1&amp;"!$C$7"),ISNUMBER(B486)),INDIRECT($B$1&amp;"!$C$16")*ERFC(0.5*C486*SQRT(INDIRECT($B$1&amp;"!$F$10")/(INDIRECT($B$1&amp;"!$F$9")*INDIRECT($B$1&amp;"!$C$20")*B486))),"")</f>
        <v/>
      </c>
      <c r="E486" s="91" t="e" cm="1">
        <f t="array" aca="1" ref="E486" ca="1">(INDIRECT($B$1&amp;"!$F$15") -D486)/C486</f>
        <v>#VALUE!</v>
      </c>
      <c r="F486" s="91" t="str" cm="1">
        <f t="array" aca="1" ref="F486" ca="1">IF(ISNUMBER(E486),E486*INDIRECT($B$1&amp;"!$F$9")/$G$3,"")</f>
        <v/>
      </c>
      <c r="G486" s="91" t="str">
        <f t="shared" ca="1" si="16"/>
        <v/>
      </c>
      <c r="H486" s="91" t="str" cm="1">
        <f t="array" aca="1" ref="H486" ca="1">IF(B486&lt;INDIRECT($B$1&amp;"!$C$7"),H485-G486,"")</f>
        <v/>
      </c>
      <c r="I486" s="87"/>
      <c r="J486" s="87"/>
      <c r="R486" s="87"/>
      <c r="S486" s="87"/>
      <c r="U486" s="87"/>
      <c r="V486" s="87"/>
    </row>
    <row r="487" spans="2:22" x14ac:dyDescent="0.25">
      <c r="B487" s="91" t="str" cm="1">
        <f t="array" aca="1" ref="B487" ca="1">IF(ISNUMBER(B486),IF(AND(B486&lt;INDIRECT($B$1&amp;"!$C$7"),H486&gt;0), B486+0.5,""),"")</f>
        <v/>
      </c>
      <c r="C487" s="91" t="str">
        <f t="shared" ca="1" si="15"/>
        <v/>
      </c>
      <c r="D487" s="91" t="str" cm="1">
        <f t="array" aca="1" ref="D487" ca="1">IF(AND(B487&lt;INDIRECT($B$1&amp;"!$C$7"),ISNUMBER(B487)),INDIRECT($B$1&amp;"!$C$16")*ERFC(0.5*C487*SQRT(INDIRECT($B$1&amp;"!$F$10")/(INDIRECT($B$1&amp;"!$F$9")*INDIRECT($B$1&amp;"!$C$20")*B487))),"")</f>
        <v/>
      </c>
      <c r="E487" s="91" t="e" cm="1">
        <f t="array" aca="1" ref="E487" ca="1">(INDIRECT($B$1&amp;"!$F$15") -D487)/C487</f>
        <v>#VALUE!</v>
      </c>
      <c r="F487" s="91" t="str" cm="1">
        <f t="array" aca="1" ref="F487" ca="1">IF(ISNUMBER(E487),E487*INDIRECT($B$1&amp;"!$F$9")/$G$3,"")</f>
        <v/>
      </c>
      <c r="G487" s="91" t="str">
        <f t="shared" ca="1" si="16"/>
        <v/>
      </c>
      <c r="H487" s="91" t="str" cm="1">
        <f t="array" aca="1" ref="H487" ca="1">IF(B487&lt;INDIRECT($B$1&amp;"!$C$7"),H486-G487,"")</f>
        <v/>
      </c>
      <c r="I487" s="87"/>
      <c r="J487" s="87"/>
      <c r="R487" s="87"/>
      <c r="S487" s="87"/>
      <c r="U487" s="87"/>
      <c r="V487" s="87"/>
    </row>
    <row r="488" spans="2:22" x14ac:dyDescent="0.25">
      <c r="B488" s="91" t="str" cm="1">
        <f t="array" aca="1" ref="B488" ca="1">IF(ISNUMBER(B487),IF(AND(B487&lt;INDIRECT($B$1&amp;"!$C$7"),H487&gt;0), B487+0.5,""),"")</f>
        <v/>
      </c>
      <c r="C488" s="91" t="str">
        <f t="shared" ca="1" si="15"/>
        <v/>
      </c>
      <c r="D488" s="91" t="str" cm="1">
        <f t="array" aca="1" ref="D488" ca="1">IF(AND(B488&lt;INDIRECT($B$1&amp;"!$C$7"),ISNUMBER(B488)),INDIRECT($B$1&amp;"!$C$16")*ERFC(0.5*C488*SQRT(INDIRECT($B$1&amp;"!$F$10")/(INDIRECT($B$1&amp;"!$F$9")*INDIRECT($B$1&amp;"!$C$20")*B488))),"")</f>
        <v/>
      </c>
      <c r="E488" s="91" t="e" cm="1">
        <f t="array" aca="1" ref="E488" ca="1">(INDIRECT($B$1&amp;"!$F$15") -D488)/C488</f>
        <v>#VALUE!</v>
      </c>
      <c r="F488" s="91" t="str" cm="1">
        <f t="array" aca="1" ref="F488" ca="1">IF(ISNUMBER(E488),E488*INDIRECT($B$1&amp;"!$F$9")/$G$3,"")</f>
        <v/>
      </c>
      <c r="G488" s="91" t="str">
        <f t="shared" ca="1" si="16"/>
        <v/>
      </c>
      <c r="H488" s="91" t="str" cm="1">
        <f t="array" aca="1" ref="H488" ca="1">IF(B488&lt;INDIRECT($B$1&amp;"!$C$7"),H487-G488,"")</f>
        <v/>
      </c>
      <c r="I488" s="87"/>
      <c r="J488" s="87"/>
      <c r="R488" s="87"/>
      <c r="S488" s="87"/>
      <c r="U488" s="87"/>
      <c r="V488" s="87"/>
    </row>
    <row r="489" spans="2:22" x14ac:dyDescent="0.25">
      <c r="B489" s="91" t="str" cm="1">
        <f t="array" aca="1" ref="B489" ca="1">IF(ISNUMBER(B488),IF(AND(B488&lt;INDIRECT($B$1&amp;"!$C$7"),H488&gt;0), B488+0.5,""),"")</f>
        <v/>
      </c>
      <c r="C489" s="91" t="str">
        <f t="shared" ca="1" si="15"/>
        <v/>
      </c>
      <c r="D489" s="91" t="str" cm="1">
        <f t="array" aca="1" ref="D489" ca="1">IF(AND(B489&lt;INDIRECT($B$1&amp;"!$C$7"),ISNUMBER(B489)),INDIRECT($B$1&amp;"!$C$16")*ERFC(0.5*C489*SQRT(INDIRECT($B$1&amp;"!$F$10")/(INDIRECT($B$1&amp;"!$F$9")*INDIRECT($B$1&amp;"!$C$20")*B489))),"")</f>
        <v/>
      </c>
      <c r="E489" s="91" t="e" cm="1">
        <f t="array" aca="1" ref="E489" ca="1">(INDIRECT($B$1&amp;"!$F$15") -D489)/C489</f>
        <v>#VALUE!</v>
      </c>
      <c r="F489" s="91" t="str" cm="1">
        <f t="array" aca="1" ref="F489" ca="1">IF(ISNUMBER(E489),E489*INDIRECT($B$1&amp;"!$F$9")/$G$3,"")</f>
        <v/>
      </c>
      <c r="G489" s="91" t="str">
        <f t="shared" ca="1" si="16"/>
        <v/>
      </c>
      <c r="H489" s="91" t="str" cm="1">
        <f t="array" aca="1" ref="H489" ca="1">IF(B489&lt;INDIRECT($B$1&amp;"!$C$7"),H488-G489,"")</f>
        <v/>
      </c>
      <c r="I489" s="87"/>
      <c r="J489" s="87"/>
      <c r="R489" s="87"/>
      <c r="S489" s="87"/>
      <c r="U489" s="87"/>
      <c r="V489" s="87"/>
    </row>
    <row r="490" spans="2:22" x14ac:dyDescent="0.25">
      <c r="B490" s="91" t="str" cm="1">
        <f t="array" aca="1" ref="B490" ca="1">IF(ISNUMBER(B489),IF(AND(B489&lt;INDIRECT($B$1&amp;"!$C$7"),H489&gt;0), B489+0.5,""),"")</f>
        <v/>
      </c>
      <c r="C490" s="91" t="str">
        <f t="shared" ca="1" si="15"/>
        <v/>
      </c>
      <c r="D490" s="91" t="str" cm="1">
        <f t="array" aca="1" ref="D490" ca="1">IF(AND(B490&lt;INDIRECT($B$1&amp;"!$C$7"),ISNUMBER(B490)),INDIRECT($B$1&amp;"!$C$16")*ERFC(0.5*C490*SQRT(INDIRECT($B$1&amp;"!$F$10")/(INDIRECT($B$1&amp;"!$F$9")*INDIRECT($B$1&amp;"!$C$20")*B490))),"")</f>
        <v/>
      </c>
      <c r="E490" s="91" t="e" cm="1">
        <f t="array" aca="1" ref="E490" ca="1">(INDIRECT($B$1&amp;"!$F$15") -D490)/C490</f>
        <v>#VALUE!</v>
      </c>
      <c r="F490" s="91" t="str" cm="1">
        <f t="array" aca="1" ref="F490" ca="1">IF(ISNUMBER(E490),E490*INDIRECT($B$1&amp;"!$F$9")/$G$3,"")</f>
        <v/>
      </c>
      <c r="G490" s="91" t="str">
        <f t="shared" ca="1" si="16"/>
        <v/>
      </c>
      <c r="H490" s="91" t="str" cm="1">
        <f t="array" aca="1" ref="H490" ca="1">IF(B490&lt;INDIRECT($B$1&amp;"!$C$7"),H489-G490,"")</f>
        <v/>
      </c>
      <c r="I490" s="87"/>
      <c r="J490" s="87"/>
      <c r="R490" s="87"/>
      <c r="S490" s="87"/>
      <c r="U490" s="87"/>
      <c r="V490" s="87"/>
    </row>
    <row r="491" spans="2:22" x14ac:dyDescent="0.25">
      <c r="B491" s="91" t="str" cm="1">
        <f t="array" aca="1" ref="B491" ca="1">IF(ISNUMBER(B490),IF(AND(B490&lt;INDIRECT($B$1&amp;"!$C$7"),H490&gt;0), B490+0.5,""),"")</f>
        <v/>
      </c>
      <c r="C491" s="91" t="str">
        <f t="shared" ca="1" si="15"/>
        <v/>
      </c>
      <c r="D491" s="91" t="str" cm="1">
        <f t="array" aca="1" ref="D491" ca="1">IF(AND(B491&lt;INDIRECT($B$1&amp;"!$C$7"),ISNUMBER(B491)),INDIRECT($B$1&amp;"!$C$16")*ERFC(0.5*C491*SQRT(INDIRECT($B$1&amp;"!$F$10")/(INDIRECT($B$1&amp;"!$F$9")*INDIRECT($B$1&amp;"!$C$20")*B491))),"")</f>
        <v/>
      </c>
      <c r="E491" s="91" t="e" cm="1">
        <f t="array" aca="1" ref="E491" ca="1">(INDIRECT($B$1&amp;"!$F$15") -D491)/C491</f>
        <v>#VALUE!</v>
      </c>
      <c r="F491" s="91" t="str" cm="1">
        <f t="array" aca="1" ref="F491" ca="1">IF(ISNUMBER(E491),E491*INDIRECT($B$1&amp;"!$F$9")/$G$3,"")</f>
        <v/>
      </c>
      <c r="G491" s="91" t="str">
        <f t="shared" ca="1" si="16"/>
        <v/>
      </c>
      <c r="H491" s="91" t="str" cm="1">
        <f t="array" aca="1" ref="H491" ca="1">IF(B491&lt;INDIRECT($B$1&amp;"!$C$7"),H490-G491,"")</f>
        <v/>
      </c>
      <c r="I491" s="87"/>
      <c r="J491" s="87"/>
      <c r="R491" s="87"/>
      <c r="S491" s="87"/>
      <c r="U491" s="87"/>
      <c r="V491" s="87"/>
    </row>
    <row r="492" spans="2:22" x14ac:dyDescent="0.25">
      <c r="B492" s="91" t="str" cm="1">
        <f t="array" aca="1" ref="B492" ca="1">IF(ISNUMBER(B491),IF(AND(B491&lt;INDIRECT($B$1&amp;"!$C$7"),H491&gt;0), B491+0.5,""),"")</f>
        <v/>
      </c>
      <c r="C492" s="91" t="str">
        <f t="shared" ca="1" si="15"/>
        <v/>
      </c>
      <c r="D492" s="91" t="str" cm="1">
        <f t="array" aca="1" ref="D492" ca="1">IF(AND(B492&lt;INDIRECT($B$1&amp;"!$C$7"),ISNUMBER(B492)),INDIRECT($B$1&amp;"!$C$16")*ERFC(0.5*C492*SQRT(INDIRECT($B$1&amp;"!$F$10")/(INDIRECT($B$1&amp;"!$F$9")*INDIRECT($B$1&amp;"!$C$20")*B492))),"")</f>
        <v/>
      </c>
      <c r="E492" s="91" t="e" cm="1">
        <f t="array" aca="1" ref="E492" ca="1">(INDIRECT($B$1&amp;"!$F$15") -D492)/C492</f>
        <v>#VALUE!</v>
      </c>
      <c r="F492" s="91" t="str" cm="1">
        <f t="array" aca="1" ref="F492" ca="1">IF(ISNUMBER(E492),E492*INDIRECT($B$1&amp;"!$F$9")/$G$3,"")</f>
        <v/>
      </c>
      <c r="G492" s="91" t="str">
        <f t="shared" ca="1" si="16"/>
        <v/>
      </c>
      <c r="H492" s="91" t="str" cm="1">
        <f t="array" aca="1" ref="H492" ca="1">IF(B492&lt;INDIRECT($B$1&amp;"!$C$7"),H491-G492,"")</f>
        <v/>
      </c>
      <c r="I492" s="87"/>
      <c r="J492" s="87"/>
      <c r="R492" s="87"/>
      <c r="S492" s="87"/>
      <c r="U492" s="87"/>
      <c r="V492" s="87"/>
    </row>
    <row r="493" spans="2:22" x14ac:dyDescent="0.25">
      <c r="B493" s="91" t="str" cm="1">
        <f t="array" aca="1" ref="B493" ca="1">IF(ISNUMBER(B492),IF(AND(B492&lt;INDIRECT($B$1&amp;"!$C$7"),H492&gt;0), B492+0.5,""),"")</f>
        <v/>
      </c>
      <c r="C493" s="91" t="str">
        <f t="shared" ca="1" si="15"/>
        <v/>
      </c>
      <c r="D493" s="91" t="str" cm="1">
        <f t="array" aca="1" ref="D493" ca="1">IF(AND(B493&lt;INDIRECT($B$1&amp;"!$C$7"),ISNUMBER(B493)),INDIRECT($B$1&amp;"!$C$16")*ERFC(0.5*C493*SQRT(INDIRECT($B$1&amp;"!$F$10")/(INDIRECT($B$1&amp;"!$F$9")*INDIRECT($B$1&amp;"!$C$20")*B493))),"")</f>
        <v/>
      </c>
      <c r="E493" s="91" t="e" cm="1">
        <f t="array" aca="1" ref="E493" ca="1">(INDIRECT($B$1&amp;"!$F$15") -D493)/C493</f>
        <v>#VALUE!</v>
      </c>
      <c r="F493" s="91" t="str" cm="1">
        <f t="array" aca="1" ref="F493" ca="1">IF(ISNUMBER(E493),E493*INDIRECT($B$1&amp;"!$F$9")/$G$3,"")</f>
        <v/>
      </c>
      <c r="G493" s="91" t="str">
        <f t="shared" ca="1" si="16"/>
        <v/>
      </c>
      <c r="H493" s="91" t="str" cm="1">
        <f t="array" aca="1" ref="H493" ca="1">IF(B493&lt;INDIRECT($B$1&amp;"!$C$7"),H492-G493,"")</f>
        <v/>
      </c>
      <c r="I493" s="87"/>
      <c r="J493" s="87"/>
      <c r="R493" s="87"/>
      <c r="S493" s="87"/>
      <c r="U493" s="87"/>
      <c r="V493" s="87"/>
    </row>
    <row r="494" spans="2:22" x14ac:dyDescent="0.25">
      <c r="B494" s="91" t="str" cm="1">
        <f t="array" aca="1" ref="B494" ca="1">IF(ISNUMBER(B493),IF(AND(B493&lt;INDIRECT($B$1&amp;"!$C$7"),H493&gt;0), B493+0.5,""),"")</f>
        <v/>
      </c>
      <c r="C494" s="91" t="str">
        <f t="shared" ca="1" si="15"/>
        <v/>
      </c>
      <c r="D494" s="91" t="str" cm="1">
        <f t="array" aca="1" ref="D494" ca="1">IF(AND(B494&lt;INDIRECT($B$1&amp;"!$C$7"),ISNUMBER(B494)),INDIRECT($B$1&amp;"!$C$16")*ERFC(0.5*C494*SQRT(INDIRECT($B$1&amp;"!$F$10")/(INDIRECT($B$1&amp;"!$F$9")*INDIRECT($B$1&amp;"!$C$20")*B494))),"")</f>
        <v/>
      </c>
      <c r="E494" s="91" t="e" cm="1">
        <f t="array" aca="1" ref="E494" ca="1">(INDIRECT($B$1&amp;"!$F$15") -D494)/C494</f>
        <v>#VALUE!</v>
      </c>
      <c r="F494" s="91" t="str" cm="1">
        <f t="array" aca="1" ref="F494" ca="1">IF(ISNUMBER(E494),E494*INDIRECT($B$1&amp;"!$F$9")/$G$3,"")</f>
        <v/>
      </c>
      <c r="G494" s="91" t="str">
        <f t="shared" ca="1" si="16"/>
        <v/>
      </c>
      <c r="H494" s="91" t="str" cm="1">
        <f t="array" aca="1" ref="H494" ca="1">IF(B494&lt;INDIRECT($B$1&amp;"!$C$7"),H493-G494,"")</f>
        <v/>
      </c>
      <c r="I494" s="87"/>
      <c r="J494" s="87"/>
      <c r="R494" s="87"/>
      <c r="S494" s="87"/>
      <c r="U494" s="87"/>
      <c r="V494" s="87"/>
    </row>
    <row r="495" spans="2:22" x14ac:dyDescent="0.25">
      <c r="B495" s="91" t="str" cm="1">
        <f t="array" aca="1" ref="B495" ca="1">IF(ISNUMBER(B494),IF(AND(B494&lt;INDIRECT($B$1&amp;"!$C$7"),H494&gt;0), B494+0.5,""),"")</f>
        <v/>
      </c>
      <c r="C495" s="91" t="str">
        <f t="shared" ca="1" si="15"/>
        <v/>
      </c>
      <c r="D495" s="91" t="str" cm="1">
        <f t="array" aca="1" ref="D495" ca="1">IF(AND(B495&lt;INDIRECT($B$1&amp;"!$C$7"),ISNUMBER(B495)),INDIRECT($B$1&amp;"!$C$16")*ERFC(0.5*C495*SQRT(INDIRECT($B$1&amp;"!$F$10")/(INDIRECT($B$1&amp;"!$F$9")*INDIRECT($B$1&amp;"!$C$20")*B495))),"")</f>
        <v/>
      </c>
      <c r="E495" s="91" t="e" cm="1">
        <f t="array" aca="1" ref="E495" ca="1">(INDIRECT($B$1&amp;"!$F$15") -D495)/C495</f>
        <v>#VALUE!</v>
      </c>
      <c r="F495" s="91" t="str" cm="1">
        <f t="array" aca="1" ref="F495" ca="1">IF(ISNUMBER(E495),E495*INDIRECT($B$1&amp;"!$F$9")/$G$3,"")</f>
        <v/>
      </c>
      <c r="G495" s="91" t="str">
        <f t="shared" ca="1" si="16"/>
        <v/>
      </c>
      <c r="H495" s="91" t="str" cm="1">
        <f t="array" aca="1" ref="H495" ca="1">IF(B495&lt;INDIRECT($B$1&amp;"!$C$7"),H494-G495,"")</f>
        <v/>
      </c>
      <c r="I495" s="87"/>
      <c r="J495" s="87"/>
      <c r="R495" s="87"/>
      <c r="S495" s="87"/>
      <c r="U495" s="87"/>
      <c r="V495" s="87"/>
    </row>
    <row r="496" spans="2:22" x14ac:dyDescent="0.25">
      <c r="B496" s="91" t="str" cm="1">
        <f t="array" aca="1" ref="B496" ca="1">IF(ISNUMBER(B495),IF(AND(B495&lt;INDIRECT($B$1&amp;"!$C$7"),H495&gt;0), B495+0.5,""),"")</f>
        <v/>
      </c>
      <c r="C496" s="91" t="str">
        <f t="shared" ca="1" si="15"/>
        <v/>
      </c>
      <c r="D496" s="91" t="str" cm="1">
        <f t="array" aca="1" ref="D496" ca="1">IF(AND(B496&lt;INDIRECT($B$1&amp;"!$C$7"),ISNUMBER(B496)),INDIRECT($B$1&amp;"!$C$16")*ERFC(0.5*C496*SQRT(INDIRECT($B$1&amp;"!$F$10")/(INDIRECT($B$1&amp;"!$F$9")*INDIRECT($B$1&amp;"!$C$20")*B496))),"")</f>
        <v/>
      </c>
      <c r="E496" s="91" t="e" cm="1">
        <f t="array" aca="1" ref="E496" ca="1">(INDIRECT($B$1&amp;"!$F$15") -D496)/C496</f>
        <v>#VALUE!</v>
      </c>
      <c r="F496" s="91" t="str" cm="1">
        <f t="array" aca="1" ref="F496" ca="1">IF(ISNUMBER(E496),E496*INDIRECT($B$1&amp;"!$F$9")/$G$3,"")</f>
        <v/>
      </c>
      <c r="G496" s="91" t="str">
        <f t="shared" ca="1" si="16"/>
        <v/>
      </c>
      <c r="H496" s="91" t="str" cm="1">
        <f t="array" aca="1" ref="H496" ca="1">IF(B496&lt;INDIRECT($B$1&amp;"!$C$7"),H495-G496,"")</f>
        <v/>
      </c>
      <c r="I496" s="87"/>
      <c r="J496" s="87"/>
      <c r="R496" s="87"/>
      <c r="S496" s="87"/>
      <c r="U496" s="87"/>
      <c r="V496" s="87"/>
    </row>
    <row r="497" spans="2:22" x14ac:dyDescent="0.25">
      <c r="B497" s="91" t="str" cm="1">
        <f t="array" aca="1" ref="B497" ca="1">IF(ISNUMBER(B496),IF(AND(B496&lt;INDIRECT($B$1&amp;"!$C$7"),H496&gt;0), B496+0.5,""),"")</f>
        <v/>
      </c>
      <c r="C497" s="91" t="str">
        <f t="shared" ref="C497:C502" ca="1" si="17">IF(ISNUMBER(B497),H496,"")</f>
        <v/>
      </c>
      <c r="D497" s="91" t="str" cm="1">
        <f t="array" aca="1" ref="D497" ca="1">IF(AND(B497&lt;INDIRECT($B$1&amp;"!$C$7"),ISNUMBER(B497)),INDIRECT($B$1&amp;"!$C$16")*ERFC(0.5*C497*SQRT(INDIRECT($B$1&amp;"!$F$10")/(INDIRECT($B$1&amp;"!$F$9")*INDIRECT($B$1&amp;"!$C$20")*B497))),"")</f>
        <v/>
      </c>
      <c r="E497" s="91" t="e" cm="1">
        <f t="array" aca="1" ref="E497" ca="1">(INDIRECT($B$1&amp;"!$F$15") -D497)/C497</f>
        <v>#VALUE!</v>
      </c>
      <c r="F497" s="91" t="str" cm="1">
        <f t="array" aca="1" ref="F497" ca="1">IF(ISNUMBER(E497),E497*INDIRECT($B$1&amp;"!$F$9")/$G$3,"")</f>
        <v/>
      </c>
      <c r="G497" s="91" t="str">
        <f t="shared" ref="G497:G502" ca="1" si="18">IF(ISNUMBER(F497),F497*ABS(B496-B497)/$I$3,"")</f>
        <v/>
      </c>
      <c r="H497" s="91" t="str" cm="1">
        <f t="array" aca="1" ref="H497" ca="1">IF(B497&lt;INDIRECT($B$1&amp;"!$C$7"),H496-G497,"")</f>
        <v/>
      </c>
      <c r="I497" s="87"/>
      <c r="J497" s="87"/>
      <c r="R497" s="87"/>
      <c r="S497" s="87"/>
      <c r="U497" s="87"/>
      <c r="V497" s="87"/>
    </row>
    <row r="498" spans="2:22" x14ac:dyDescent="0.25">
      <c r="B498" s="91" t="str" cm="1">
        <f t="array" aca="1" ref="B498" ca="1">IF(ISNUMBER(B497),IF(AND(B497&lt;INDIRECT($B$1&amp;"!$C$7"),H497&gt;0), B497+0.5,""),"")</f>
        <v/>
      </c>
      <c r="C498" s="91" t="str">
        <f t="shared" ca="1" si="17"/>
        <v/>
      </c>
      <c r="D498" s="91" t="str" cm="1">
        <f t="array" aca="1" ref="D498" ca="1">IF(AND(B498&lt;INDIRECT($B$1&amp;"!$C$7"),ISNUMBER(B498)),INDIRECT($B$1&amp;"!$C$16")*ERFC(0.5*C498*SQRT(INDIRECT($B$1&amp;"!$F$10")/(INDIRECT($B$1&amp;"!$F$9")*INDIRECT($B$1&amp;"!$C$20")*B498))),"")</f>
        <v/>
      </c>
      <c r="E498" s="91" t="e" cm="1">
        <f t="array" aca="1" ref="E498" ca="1">(INDIRECT($B$1&amp;"!$F$15") -D498)/C498</f>
        <v>#VALUE!</v>
      </c>
      <c r="F498" s="91" t="str" cm="1">
        <f t="array" aca="1" ref="F498" ca="1">IF(ISNUMBER(E498),E498*INDIRECT($B$1&amp;"!$F$9")/$G$3,"")</f>
        <v/>
      </c>
      <c r="G498" s="91" t="str">
        <f t="shared" ca="1" si="18"/>
        <v/>
      </c>
      <c r="H498" s="91" t="str" cm="1">
        <f t="array" aca="1" ref="H498" ca="1">IF(B498&lt;INDIRECT($B$1&amp;"!$C$7"),H497-G498,"")</f>
        <v/>
      </c>
      <c r="I498" s="87"/>
      <c r="J498" s="87"/>
      <c r="R498" s="87"/>
      <c r="S498" s="87"/>
      <c r="U498" s="87"/>
      <c r="V498" s="87"/>
    </row>
    <row r="499" spans="2:22" x14ac:dyDescent="0.25">
      <c r="B499" s="91" t="str" cm="1">
        <f t="array" aca="1" ref="B499" ca="1">IF(ISNUMBER(B498),IF(AND(B498&lt;INDIRECT($B$1&amp;"!$C$7"),H498&gt;0), B498+0.5,""),"")</f>
        <v/>
      </c>
      <c r="C499" s="91" t="str">
        <f t="shared" ca="1" si="17"/>
        <v/>
      </c>
      <c r="D499" s="91" t="str" cm="1">
        <f t="array" aca="1" ref="D499" ca="1">IF(AND(B499&lt;INDIRECT($B$1&amp;"!$C$7"),ISNUMBER(B499)),INDIRECT($B$1&amp;"!$C$16")*ERFC(0.5*C499*SQRT(INDIRECT($B$1&amp;"!$F$10")/(INDIRECT($B$1&amp;"!$F$9")*INDIRECT($B$1&amp;"!$C$20")*B499))),"")</f>
        <v/>
      </c>
      <c r="E499" s="91" t="e" cm="1">
        <f t="array" aca="1" ref="E499" ca="1">(INDIRECT($B$1&amp;"!$F$15") -D499)/C499</f>
        <v>#VALUE!</v>
      </c>
      <c r="F499" s="91" t="str" cm="1">
        <f t="array" aca="1" ref="F499" ca="1">IF(ISNUMBER(E499),E499*INDIRECT($B$1&amp;"!$F$9")/$G$3,"")</f>
        <v/>
      </c>
      <c r="G499" s="91" t="str">
        <f t="shared" ca="1" si="18"/>
        <v/>
      </c>
      <c r="H499" s="91" t="str" cm="1">
        <f t="array" aca="1" ref="H499" ca="1">IF(B499&lt;INDIRECT($B$1&amp;"!$C$7"),H498-G499,"")</f>
        <v/>
      </c>
      <c r="I499" s="87"/>
      <c r="J499" s="87"/>
      <c r="R499" s="87"/>
      <c r="S499" s="87"/>
      <c r="U499" s="87"/>
      <c r="V499" s="87"/>
    </row>
    <row r="500" spans="2:22" x14ac:dyDescent="0.25">
      <c r="B500" s="91" t="str" cm="1">
        <f t="array" aca="1" ref="B500" ca="1">IF(ISNUMBER(B499),IF(AND(B499&lt;INDIRECT($B$1&amp;"!$C$7"),H499&gt;0), B499+0.5,""),"")</f>
        <v/>
      </c>
      <c r="C500" s="91" t="str">
        <f t="shared" ca="1" si="17"/>
        <v/>
      </c>
      <c r="D500" s="91" t="str" cm="1">
        <f t="array" aca="1" ref="D500" ca="1">IF(AND(B500&lt;INDIRECT($B$1&amp;"!$C$7"),ISNUMBER(B500)),INDIRECT($B$1&amp;"!$C$16")*ERFC(0.5*C500*SQRT(INDIRECT($B$1&amp;"!$F$10")/(INDIRECT($B$1&amp;"!$F$9")*INDIRECT($B$1&amp;"!$C$20")*B500))),"")</f>
        <v/>
      </c>
      <c r="E500" s="91" t="e" cm="1">
        <f t="array" aca="1" ref="E500" ca="1">(INDIRECT($B$1&amp;"!$F$15") -D500)/C500</f>
        <v>#VALUE!</v>
      </c>
      <c r="F500" s="91" t="str" cm="1">
        <f t="array" aca="1" ref="F500" ca="1">IF(ISNUMBER(E500),E500*INDIRECT($B$1&amp;"!$F$9")/$G$3,"")</f>
        <v/>
      </c>
      <c r="G500" s="91" t="str">
        <f t="shared" ca="1" si="18"/>
        <v/>
      </c>
      <c r="H500" s="91" t="str" cm="1">
        <f t="array" aca="1" ref="H500" ca="1">IF(B500&lt;INDIRECT($B$1&amp;"!$C$7"),H499-G500,"")</f>
        <v/>
      </c>
      <c r="I500" s="87"/>
      <c r="J500" s="87"/>
      <c r="R500" s="87"/>
      <c r="S500" s="87"/>
      <c r="U500" s="87"/>
    </row>
    <row r="501" spans="2:22" x14ac:dyDescent="0.25">
      <c r="B501" s="91" t="str" cm="1">
        <f t="array" aca="1" ref="B501" ca="1">IF(ISNUMBER(B500),IF(AND(B500&lt;INDIRECT($B$1&amp;"!$C$7"),H500&gt;0), B500+0.5,""),"")</f>
        <v/>
      </c>
      <c r="C501" s="91" t="str">
        <f t="shared" ca="1" si="17"/>
        <v/>
      </c>
      <c r="D501" s="91" t="str" cm="1">
        <f t="array" aca="1" ref="D501" ca="1">IF(AND(B501&lt;INDIRECT($B$1&amp;"!$C$7"),ISNUMBER(B501)),INDIRECT($B$1&amp;"!$C$16")*ERFC(0.5*C501*SQRT(INDIRECT($B$1&amp;"!$F$10")/(INDIRECT($B$1&amp;"!$F$9")*INDIRECT($B$1&amp;"!$C$20")*B501))),"")</f>
        <v/>
      </c>
      <c r="E501" s="91" t="e" cm="1">
        <f t="array" aca="1" ref="E501" ca="1">(INDIRECT($B$1&amp;"!$F$15") -D501)/C501</f>
        <v>#VALUE!</v>
      </c>
      <c r="F501" s="91" t="str" cm="1">
        <f t="array" aca="1" ref="F501" ca="1">IF(ISNUMBER(E501),E501*INDIRECT($B$1&amp;"!$F$9")/$G$3,"")</f>
        <v/>
      </c>
      <c r="G501" s="91" t="str">
        <f t="shared" ca="1" si="18"/>
        <v/>
      </c>
      <c r="H501" s="91" t="str" cm="1">
        <f t="array" aca="1" ref="H501" ca="1">IF(B501&lt;INDIRECT($B$1&amp;"!$C$7"),H500-G501,"")</f>
        <v/>
      </c>
    </row>
    <row r="502" spans="2:22" x14ac:dyDescent="0.25">
      <c r="B502" s="91" t="str" cm="1">
        <f t="array" aca="1" ref="B502" ca="1">IF(ISNUMBER(B501),IF(AND(B501&lt;INDIRECT($B$1&amp;"!$C$7"),H501&gt;0), B501+0.5,""),"")</f>
        <v/>
      </c>
      <c r="C502" s="91" t="str">
        <f t="shared" ca="1" si="17"/>
        <v/>
      </c>
      <c r="D502" s="91" t="str" cm="1">
        <f t="array" aca="1" ref="D502" ca="1">IF(AND(B502&lt;INDIRECT($B$1&amp;"!$C$7"),ISNUMBER(B502)),INDIRECT($B$1&amp;"!$C$16")*ERFC(0.5*C502*SQRT(INDIRECT($B$1&amp;"!$F$10")/(INDIRECT($B$1&amp;"!$F$9")*INDIRECT($B$1&amp;"!$C$20")*B502))),"")</f>
        <v/>
      </c>
      <c r="E502" s="91" t="e" cm="1">
        <f t="array" aca="1" ref="E502" ca="1">(INDIRECT($B$1&amp;"!$F$15") -D502)/C502</f>
        <v>#VALUE!</v>
      </c>
      <c r="F502" s="91" t="str" cm="1">
        <f t="array" aca="1" ref="F502" ca="1">IF(ISNUMBER(E502),E502*INDIRECT($B$1&amp;"!$F$9")/$G$3,"")</f>
        <v/>
      </c>
      <c r="G502" s="91" t="str">
        <f t="shared" ca="1" si="18"/>
        <v/>
      </c>
      <c r="H502" s="91" t="str" cm="1">
        <f t="array" aca="1" ref="H502" ca="1">IF(B502&lt;INDIRECT($B$1&amp;"!$C$7"),H501-G502,"")</f>
        <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F8102C-EF24-4A9B-94D1-FDC140B20EB5}">
  <sheetPr codeName="Blad3"/>
  <dimension ref="A1:E13"/>
  <sheetViews>
    <sheetView workbookViewId="0">
      <selection activeCell="F30" sqref="F30"/>
    </sheetView>
  </sheetViews>
  <sheetFormatPr defaultColWidth="8.90625" defaultRowHeight="12.5" x14ac:dyDescent="0.25"/>
  <cols>
    <col min="1" max="1" width="16" style="86" customWidth="1"/>
    <col min="2" max="16384" width="8.90625" style="86"/>
  </cols>
  <sheetData>
    <row r="1" spans="1:5" ht="13.25" x14ac:dyDescent="0.25">
      <c r="A1" s="86" t="s">
        <v>41</v>
      </c>
    </row>
    <row r="2" spans="1:5" ht="13.25" x14ac:dyDescent="0.25">
      <c r="A2" s="86" t="s">
        <v>279</v>
      </c>
      <c r="B2" s="86" t="s">
        <v>280</v>
      </c>
    </row>
    <row r="3" spans="1:5" ht="13.25" x14ac:dyDescent="0.25">
      <c r="B3" s="86" t="s">
        <v>281</v>
      </c>
    </row>
    <row r="8" spans="1:5" ht="13" x14ac:dyDescent="0.3">
      <c r="D8" s="89"/>
      <c r="E8" s="89"/>
    </row>
    <row r="9" spans="1:5" ht="13" x14ac:dyDescent="0.3">
      <c r="D9" s="89"/>
      <c r="E9" s="89"/>
    </row>
    <row r="13" spans="1:5" ht="13.25" x14ac:dyDescent="0.25">
      <c r="E13" s="108"/>
    </row>
  </sheetData>
  <sheetProtection sheet="1" objects="1" scenarios="1"/>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6</vt:i4>
      </vt:variant>
      <vt:variant>
        <vt:lpstr>Benoemde bereiken</vt:lpstr>
      </vt:variant>
      <vt:variant>
        <vt:i4>41</vt:i4>
      </vt:variant>
    </vt:vector>
  </HeadingPairs>
  <TitlesOfParts>
    <vt:vector size="47" baseType="lpstr">
      <vt:lpstr>Samenvatting</vt:lpstr>
      <vt:lpstr>INPUT_OUTPUT</vt:lpstr>
      <vt:lpstr>Grafiek</vt:lpstr>
      <vt:lpstr>Berekening</vt:lpstr>
      <vt:lpstr>Transportberekening</vt:lpstr>
      <vt:lpstr>versies</vt:lpstr>
      <vt:lpstr>Grafiek!Afdrukbereik</vt:lpstr>
      <vt:lpstr>INPUT_OUTPUT!Afdrukbereik</vt:lpstr>
      <vt:lpstr>afstand_r</vt:lpstr>
      <vt:lpstr>Basis</vt:lpstr>
      <vt:lpstr>Berging</vt:lpstr>
      <vt:lpstr>breedte</vt:lpstr>
      <vt:lpstr>diepte_filter</vt:lpstr>
      <vt:lpstr>Dikte</vt:lpstr>
      <vt:lpstr>DikteAquifer</vt:lpstr>
      <vt:lpstr>doorlatendheid</vt:lpstr>
      <vt:lpstr>duur</vt:lpstr>
      <vt:lpstr>EffecPor</vt:lpstr>
      <vt:lpstr>input_ok</vt:lpstr>
      <vt:lpstr>InvErf</vt:lpstr>
      <vt:lpstr>k_m_d</vt:lpstr>
      <vt:lpstr>lengte</vt:lpstr>
      <vt:lpstr>maaiveld</vt:lpstr>
      <vt:lpstr>OpAfstand</vt:lpstr>
      <vt:lpstr>q_sichard</vt:lpstr>
      <vt:lpstr>q_stat</vt:lpstr>
      <vt:lpstr>q_stat_veruijt</vt:lpstr>
      <vt:lpstr>r_equivalent</vt:lpstr>
      <vt:lpstr>r_sichard</vt:lpstr>
      <vt:lpstr>r_stat</vt:lpstr>
      <vt:lpstr>r_stat_veruijt</vt:lpstr>
      <vt:lpstr>Rd</vt:lpstr>
      <vt:lpstr>Re</vt:lpstr>
      <vt:lpstr>rustpeil</vt:lpstr>
      <vt:lpstr>s</vt:lpstr>
      <vt:lpstr>sediment_type</vt:lpstr>
      <vt:lpstr>sy_input</vt:lpstr>
      <vt:lpstr>Tijd_s_afst</vt:lpstr>
      <vt:lpstr>toeslagfactor</vt:lpstr>
      <vt:lpstr>u</vt:lpstr>
      <vt:lpstr>veplVeront</vt:lpstr>
      <vt:lpstr>verlaging</vt:lpstr>
      <vt:lpstr>verlaging_x</vt:lpstr>
      <vt:lpstr>voeding_m3_u</vt:lpstr>
      <vt:lpstr>voeding_mm_j</vt:lpstr>
      <vt:lpstr>vs</vt:lpstr>
      <vt:lpstr>vv</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Ywan De Jonghe</dc:creator>
  <cp:lastModifiedBy>Wendy Francken</cp:lastModifiedBy>
  <cp:lastPrinted>2021-06-17T08:17:53Z</cp:lastPrinted>
  <dcterms:created xsi:type="dcterms:W3CDTF">2019-06-03T08:32:34Z</dcterms:created>
  <dcterms:modified xsi:type="dcterms:W3CDTF">2021-10-18T07:14:12Z</dcterms:modified>
</cp:coreProperties>
</file>